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12420" windowWidth="8940" windowHeight="8565" tabRatio="646" firstSheet="10" activeTab="10"/>
  </bookViews>
  <sheets>
    <sheet name="A.P.U." sheetId="2" state="hidden" r:id="rId1"/>
    <sheet name="ANALISIS BASICOS" sheetId="11" state="hidden" r:id="rId2"/>
    <sheet name="RESUMEN DAS" sheetId="12" state="hidden" r:id="rId3"/>
    <sheet name="$MATERIALES" sheetId="4" state="hidden" r:id="rId4"/>
    <sheet name="EQUIPO" sheetId="10" state="hidden" r:id="rId5"/>
    <sheet name="PERSONAL" sheetId="9" state="hidden" r:id="rId6"/>
    <sheet name="PRESUPUESTO PARA LICITAR1" sheetId="13" state="hidden" r:id="rId7"/>
    <sheet name="AREA DE MANTENIMIENTO" sheetId="15" state="hidden" r:id="rId8"/>
    <sheet name="AREA DE SINDICATO TALLER DEPOS" sheetId="16" state="hidden" r:id="rId9"/>
    <sheet name="BODEGA Y TRANSPORTE" sheetId="17" state="hidden" r:id="rId10"/>
    <sheet name="PRESUPUESTO SILLAS" sheetId="19" r:id="rId11"/>
  </sheets>
  <externalReferences>
    <externalReference r:id="rId12"/>
    <externalReference r:id="rId13"/>
    <externalReference r:id="rId14"/>
  </externalReferences>
  <definedNames>
    <definedName name="_xlnm.Print_Area" localSheetId="3">'$MATERIALES'!$A$1:$C$104</definedName>
    <definedName name="_xlnm.Print_Area" localSheetId="0">A.P.U.!$A$1:$BH$1117</definedName>
    <definedName name="_xlnm.Print_Area" localSheetId="1">'ANALISIS BASICOS'!$A$1:$J$192</definedName>
    <definedName name="_xlnm.Print_Area" localSheetId="2">'RESUMEN DAS'!$A$1:$G$27</definedName>
    <definedName name="_xlnm.Print_Titles" localSheetId="3">'$MATERIALES'!$1:$1</definedName>
    <definedName name="_xlnm.Print_Titles" localSheetId="4">EQUIPO!$1:$1</definedName>
    <definedName name="_xlnm.Print_Titles" localSheetId="10">'PRESUPUESTO SILLAS'!$1:$11</definedName>
  </definedNames>
  <calcPr calcId="124519"/>
</workbook>
</file>

<file path=xl/calcChain.xml><?xml version="1.0" encoding="utf-8"?>
<calcChain xmlns="http://schemas.openxmlformats.org/spreadsheetml/2006/main">
  <c r="H12" i="19"/>
  <c r="H14" s="1"/>
  <c r="B27" i="17"/>
  <c r="B24" i="16"/>
  <c r="B44"/>
  <c r="A43" i="17"/>
  <c r="B45"/>
  <c r="H32"/>
  <c r="B31"/>
  <c r="B30"/>
  <c r="B28" i="16"/>
  <c r="H31"/>
  <c r="B27"/>
  <c r="D28" i="15"/>
  <c r="H28" s="1"/>
  <c r="B26"/>
  <c r="B25"/>
  <c r="A25"/>
  <c r="E10" i="13"/>
  <c r="F10"/>
  <c r="G10" s="1"/>
  <c r="J10"/>
  <c r="A11"/>
  <c r="A12" s="1"/>
  <c r="E11"/>
  <c r="F11"/>
  <c r="G11" s="1"/>
  <c r="J11"/>
  <c r="E12"/>
  <c r="F12"/>
  <c r="G12" s="1"/>
  <c r="J12"/>
  <c r="A13"/>
  <c r="A14"/>
  <c r="A15" s="1"/>
  <c r="A16" s="1"/>
  <c r="A17" s="1"/>
  <c r="A18" s="1"/>
  <c r="A19" s="1"/>
  <c r="A20" s="1"/>
  <c r="A21" s="1"/>
  <c r="A22" s="1"/>
  <c r="A23" s="1"/>
  <c r="A24" s="1"/>
  <c r="A25"/>
  <c r="G13"/>
  <c r="H13"/>
  <c r="J13"/>
  <c r="F14"/>
  <c r="G14" s="1"/>
  <c r="J14"/>
  <c r="E15"/>
  <c r="G15"/>
  <c r="H15"/>
  <c r="J15"/>
  <c r="E16"/>
  <c r="F16"/>
  <c r="G16" s="1"/>
  <c r="J16"/>
  <c r="G17"/>
  <c r="H17"/>
  <c r="J17"/>
  <c r="G18"/>
  <c r="H18"/>
  <c r="J18"/>
  <c r="J19"/>
  <c r="G20"/>
  <c r="H20"/>
  <c r="J20"/>
  <c r="J21"/>
  <c r="J22"/>
  <c r="G23"/>
  <c r="J23"/>
  <c r="J24"/>
  <c r="J25"/>
  <c r="A28"/>
  <c r="A29" s="1"/>
  <c r="J28"/>
  <c r="E29"/>
  <c r="F29"/>
  <c r="G29" s="1"/>
  <c r="J29"/>
  <c r="B32"/>
  <c r="E32"/>
  <c r="G32"/>
  <c r="H32" s="1"/>
  <c r="H33" s="1"/>
  <c r="J32"/>
  <c r="A35"/>
  <c r="A36" s="1"/>
  <c r="A37" s="1"/>
  <c r="A38" s="1"/>
  <c r="A39" s="1"/>
  <c r="A40" s="1"/>
  <c r="A41" s="1"/>
  <c r="A42" s="1"/>
  <c r="A43" s="1"/>
  <c r="A44" s="1"/>
  <c r="E35"/>
  <c r="F35"/>
  <c r="G35" s="1"/>
  <c r="J35"/>
  <c r="G36"/>
  <c r="H36"/>
  <c r="J36"/>
  <c r="B37"/>
  <c r="E37"/>
  <c r="F37"/>
  <c r="J37"/>
  <c r="B38"/>
  <c r="E38"/>
  <c r="F38"/>
  <c r="G38" s="1"/>
  <c r="J38"/>
  <c r="J39"/>
  <c r="J40"/>
  <c r="J41"/>
  <c r="J42"/>
  <c r="J43"/>
  <c r="E44"/>
  <c r="F44"/>
  <c r="G44" s="1"/>
  <c r="J44"/>
  <c r="J45"/>
  <c r="B46"/>
  <c r="H46"/>
  <c r="A49"/>
  <c r="A50"/>
  <c r="A51" s="1"/>
  <c r="A52"/>
  <c r="A53" s="1"/>
  <c r="B49"/>
  <c r="E49"/>
  <c r="F49"/>
  <c r="G49" s="1"/>
  <c r="J49"/>
  <c r="B50"/>
  <c r="J50"/>
  <c r="B51"/>
  <c r="E51"/>
  <c r="F51"/>
  <c r="G51" s="1"/>
  <c r="J51"/>
  <c r="B52"/>
  <c r="J52"/>
  <c r="B53"/>
  <c r="J53"/>
  <c r="A57"/>
  <c r="A58" s="1"/>
  <c r="A59" s="1"/>
  <c r="A60" s="1"/>
  <c r="A61" s="1"/>
  <c r="J57"/>
  <c r="B58"/>
  <c r="B115" s="1"/>
  <c r="J58"/>
  <c r="J59"/>
  <c r="B60"/>
  <c r="J60"/>
  <c r="B61"/>
  <c r="J61"/>
  <c r="J62"/>
  <c r="A65"/>
  <c r="A66" s="1"/>
  <c r="B65"/>
  <c r="G65"/>
  <c r="H65"/>
  <c r="J65"/>
  <c r="J66"/>
  <c r="J68"/>
  <c r="A69"/>
  <c r="A70" s="1"/>
  <c r="B69"/>
  <c r="J69"/>
  <c r="B70"/>
  <c r="J70"/>
  <c r="B71"/>
  <c r="I335" i="2"/>
  <c r="I337" s="1"/>
  <c r="I312" s="1"/>
  <c r="I314" s="1"/>
  <c r="I529"/>
  <c r="I531" s="1"/>
  <c r="I1108"/>
  <c r="I1110" s="1"/>
  <c r="AW187"/>
  <c r="AW189" s="1"/>
  <c r="AC237"/>
  <c r="AC239" s="1"/>
  <c r="AG158"/>
  <c r="AW41"/>
  <c r="AW43" s="1"/>
  <c r="AW16" s="1"/>
  <c r="AW19" s="1"/>
  <c r="BA61"/>
  <c r="D14" i="16"/>
  <c r="A13"/>
  <c r="A27"/>
  <c r="A28" s="1"/>
  <c r="A29" s="1"/>
  <c r="A30" s="1"/>
  <c r="A31" s="1"/>
  <c r="A32" s="1"/>
  <c r="A23"/>
  <c r="A24" s="1"/>
  <c r="A12"/>
  <c r="A14"/>
  <c r="A15" s="1"/>
  <c r="A16" s="1"/>
  <c r="A30" i="17"/>
  <c r="A31" s="1"/>
  <c r="A32" s="1"/>
  <c r="A33" s="1"/>
  <c r="A26"/>
  <c r="A27"/>
  <c r="A12" i="15"/>
  <c r="A13"/>
  <c r="A14"/>
  <c r="D37" i="17"/>
  <c r="D16"/>
  <c r="H16" s="1"/>
  <c r="D64"/>
  <c r="H64" s="1"/>
  <c r="D63"/>
  <c r="H63"/>
  <c r="D61"/>
  <c r="H61" s="1"/>
  <c r="D50"/>
  <c r="H50" s="1"/>
  <c r="D49"/>
  <c r="D12"/>
  <c r="D15"/>
  <c r="G15" s="1"/>
  <c r="D22"/>
  <c r="D35" i="16"/>
  <c r="D37" s="1"/>
  <c r="H70" i="17"/>
  <c r="E70"/>
  <c r="H69"/>
  <c r="H68"/>
  <c r="E68"/>
  <c r="H67"/>
  <c r="E67"/>
  <c r="H66"/>
  <c r="E66"/>
  <c r="H65"/>
  <c r="E65"/>
  <c r="E64"/>
  <c r="E63"/>
  <c r="H62"/>
  <c r="A61"/>
  <c r="A62"/>
  <c r="A63" s="1"/>
  <c r="A64" s="1"/>
  <c r="A65" s="1"/>
  <c r="A66"/>
  <c r="A67" s="1"/>
  <c r="A68"/>
  <c r="A69" s="1"/>
  <c r="A70" s="1"/>
  <c r="J53"/>
  <c r="H53"/>
  <c r="G53"/>
  <c r="B53"/>
  <c r="A53"/>
  <c r="J50"/>
  <c r="B50"/>
  <c r="J49"/>
  <c r="G49"/>
  <c r="A49"/>
  <c r="A50"/>
  <c r="J47"/>
  <c r="J46"/>
  <c r="B46"/>
  <c r="J45"/>
  <c r="H45"/>
  <c r="J44"/>
  <c r="H44"/>
  <c r="J43"/>
  <c r="B43"/>
  <c r="A44"/>
  <c r="A45"/>
  <c r="A46" s="1"/>
  <c r="J39"/>
  <c r="B39"/>
  <c r="J38"/>
  <c r="B38"/>
  <c r="J37"/>
  <c r="F37"/>
  <c r="H37" s="1"/>
  <c r="E37"/>
  <c r="B37"/>
  <c r="J36"/>
  <c r="F36"/>
  <c r="H36" s="1"/>
  <c r="E36"/>
  <c r="B36"/>
  <c r="A36"/>
  <c r="A37"/>
  <c r="A38"/>
  <c r="A39" s="1"/>
  <c r="J33"/>
  <c r="J31"/>
  <c r="H31"/>
  <c r="E31"/>
  <c r="J30"/>
  <c r="H30"/>
  <c r="E30"/>
  <c r="H27"/>
  <c r="J26"/>
  <c r="H26"/>
  <c r="G26"/>
  <c r="E26"/>
  <c r="B26"/>
  <c r="J23"/>
  <c r="F23"/>
  <c r="H23" s="1"/>
  <c r="E23"/>
  <c r="J22"/>
  <c r="A22"/>
  <c r="A23" s="1"/>
  <c r="E61"/>
  <c r="J19"/>
  <c r="H19"/>
  <c r="G19"/>
  <c r="J18"/>
  <c r="H18"/>
  <c r="G18"/>
  <c r="E18"/>
  <c r="J17"/>
  <c r="H17"/>
  <c r="J16"/>
  <c r="G16"/>
  <c r="J15"/>
  <c r="J14"/>
  <c r="H14"/>
  <c r="G14"/>
  <c r="J13"/>
  <c r="H13"/>
  <c r="G13"/>
  <c r="J12"/>
  <c r="F12"/>
  <c r="H12" s="1"/>
  <c r="H20" s="1"/>
  <c r="E12"/>
  <c r="H74" i="16"/>
  <c r="E74"/>
  <c r="H73"/>
  <c r="E73"/>
  <c r="H72"/>
  <c r="E72"/>
  <c r="H71"/>
  <c r="E71"/>
  <c r="H70"/>
  <c r="E70"/>
  <c r="H69"/>
  <c r="E69"/>
  <c r="H68"/>
  <c r="H67"/>
  <c r="H75" s="1"/>
  <c r="H76" s="1"/>
  <c r="A67"/>
  <c r="A68" s="1"/>
  <c r="A69" s="1"/>
  <c r="A70" s="1"/>
  <c r="A71" s="1"/>
  <c r="A72" s="1"/>
  <c r="A73" s="1"/>
  <c r="A74" s="1"/>
  <c r="H62"/>
  <c r="H61"/>
  <c r="H60"/>
  <c r="H59"/>
  <c r="H58"/>
  <c r="H63" s="1"/>
  <c r="H57"/>
  <c r="H56"/>
  <c r="J51"/>
  <c r="H51"/>
  <c r="G51"/>
  <c r="B51"/>
  <c r="A51"/>
  <c r="J48"/>
  <c r="H48"/>
  <c r="G48"/>
  <c r="B48"/>
  <c r="J47"/>
  <c r="H47"/>
  <c r="A47"/>
  <c r="A48" s="1"/>
  <c r="J45"/>
  <c r="J44"/>
  <c r="H44"/>
  <c r="J43"/>
  <c r="H43"/>
  <c r="J42"/>
  <c r="A42"/>
  <c r="A43" s="1"/>
  <c r="A44"/>
  <c r="J38"/>
  <c r="B38"/>
  <c r="J37"/>
  <c r="B37"/>
  <c r="J36"/>
  <c r="F36"/>
  <c r="E36"/>
  <c r="B36"/>
  <c r="J35"/>
  <c r="F35"/>
  <c r="E35"/>
  <c r="B35"/>
  <c r="A35"/>
  <c r="A36" s="1"/>
  <c r="A37" s="1"/>
  <c r="A38" s="1"/>
  <c r="H32"/>
  <c r="B32"/>
  <c r="J30"/>
  <c r="J29"/>
  <c r="J28"/>
  <c r="H28"/>
  <c r="E28"/>
  <c r="J27"/>
  <c r="H27"/>
  <c r="H33" s="1"/>
  <c r="E27"/>
  <c r="H24"/>
  <c r="J23"/>
  <c r="H23"/>
  <c r="G23"/>
  <c r="E23"/>
  <c r="B23"/>
  <c r="J20"/>
  <c r="F20"/>
  <c r="G20" s="1"/>
  <c r="E20"/>
  <c r="J19"/>
  <c r="A19"/>
  <c r="A20" s="1"/>
  <c r="E67"/>
  <c r="J16"/>
  <c r="J15"/>
  <c r="H15"/>
  <c r="G15"/>
  <c r="J14"/>
  <c r="H14"/>
  <c r="J13"/>
  <c r="F13"/>
  <c r="H13" s="1"/>
  <c r="E13"/>
  <c r="J12"/>
  <c r="F12"/>
  <c r="G12" s="1"/>
  <c r="E12"/>
  <c r="H22" i="15"/>
  <c r="H21"/>
  <c r="G21"/>
  <c r="E21"/>
  <c r="B21"/>
  <c r="H63"/>
  <c r="E63"/>
  <c r="H62"/>
  <c r="H61"/>
  <c r="E61"/>
  <c r="H60"/>
  <c r="E60"/>
  <c r="H59"/>
  <c r="E59"/>
  <c r="H58"/>
  <c r="E58"/>
  <c r="E57"/>
  <c r="H57"/>
  <c r="E56"/>
  <c r="H56"/>
  <c r="H55"/>
  <c r="H54"/>
  <c r="H64" s="1"/>
  <c r="H66" s="1"/>
  <c r="A54"/>
  <c r="A55" s="1"/>
  <c r="A56" s="1"/>
  <c r="A57" s="1"/>
  <c r="A58" s="1"/>
  <c r="A59" s="1"/>
  <c r="A60" s="1"/>
  <c r="A61" s="1"/>
  <c r="A62" s="1"/>
  <c r="A63" s="1"/>
  <c r="I54"/>
  <c r="J50"/>
  <c r="J49"/>
  <c r="H47"/>
  <c r="H48" s="1"/>
  <c r="G47"/>
  <c r="B47"/>
  <c r="A47"/>
  <c r="J48"/>
  <c r="H44"/>
  <c r="G44"/>
  <c r="B44"/>
  <c r="J47"/>
  <c r="G43"/>
  <c r="A43"/>
  <c r="A44" s="1"/>
  <c r="J45"/>
  <c r="J44"/>
  <c r="B40"/>
  <c r="J43"/>
  <c r="J42"/>
  <c r="E62"/>
  <c r="B39"/>
  <c r="J41"/>
  <c r="A38"/>
  <c r="A39" s="1"/>
  <c r="A40" s="1"/>
  <c r="J39"/>
  <c r="D35"/>
  <c r="B35"/>
  <c r="J38"/>
  <c r="D34"/>
  <c r="B34"/>
  <c r="J37"/>
  <c r="F33"/>
  <c r="G33" s="1"/>
  <c r="E33"/>
  <c r="D33"/>
  <c r="B33"/>
  <c r="J36"/>
  <c r="B32"/>
  <c r="F31"/>
  <c r="G31" s="1"/>
  <c r="E31"/>
  <c r="B31"/>
  <c r="A31"/>
  <c r="A32" s="1"/>
  <c r="A33" s="1"/>
  <c r="A34" s="1"/>
  <c r="A35" s="1"/>
  <c r="J32"/>
  <c r="J31"/>
  <c r="J30"/>
  <c r="J29"/>
  <c r="J27"/>
  <c r="G26"/>
  <c r="E26"/>
  <c r="H25"/>
  <c r="E25"/>
  <c r="A26"/>
  <c r="A27" s="1"/>
  <c r="A28" s="1"/>
  <c r="J23"/>
  <c r="F18"/>
  <c r="H18" s="1"/>
  <c r="E18"/>
  <c r="J22"/>
  <c r="A17"/>
  <c r="A18" s="1"/>
  <c r="J19"/>
  <c r="J18"/>
  <c r="J17"/>
  <c r="J16"/>
  <c r="J15"/>
  <c r="J14"/>
  <c r="H14"/>
  <c r="G14"/>
  <c r="J13"/>
  <c r="J12"/>
  <c r="H12"/>
  <c r="G12"/>
  <c r="A98" i="13"/>
  <c r="A99" s="1"/>
  <c r="A100" s="1"/>
  <c r="A101" s="1"/>
  <c r="A102" s="1"/>
  <c r="A103" s="1"/>
  <c r="A104" s="1"/>
  <c r="H151"/>
  <c r="E151"/>
  <c r="H150"/>
  <c r="H149"/>
  <c r="H148"/>
  <c r="H153" s="1"/>
  <c r="H154" s="1"/>
  <c r="H147"/>
  <c r="H146"/>
  <c r="E146"/>
  <c r="H145"/>
  <c r="E145"/>
  <c r="H144"/>
  <c r="E144"/>
  <c r="A144"/>
  <c r="A145" s="1"/>
  <c r="A146" s="1"/>
  <c r="A147" s="1"/>
  <c r="A148" s="1"/>
  <c r="A149" s="1"/>
  <c r="A150" s="1"/>
  <c r="A151" s="1"/>
  <c r="I138"/>
  <c r="H137"/>
  <c r="H136"/>
  <c r="H135"/>
  <c r="G135"/>
  <c r="H134"/>
  <c r="G134"/>
  <c r="H133"/>
  <c r="G133"/>
  <c r="H132"/>
  <c r="G132"/>
  <c r="H131"/>
  <c r="G131"/>
  <c r="H130"/>
  <c r="G130"/>
  <c r="H129"/>
  <c r="G129"/>
  <c r="H128"/>
  <c r="H127"/>
  <c r="H126"/>
  <c r="H125"/>
  <c r="H122"/>
  <c r="H121"/>
  <c r="H120"/>
  <c r="H117"/>
  <c r="H116"/>
  <c r="H114"/>
  <c r="H104"/>
  <c r="H103"/>
  <c r="H102"/>
  <c r="H101"/>
  <c r="H100"/>
  <c r="H99"/>
  <c r="H98"/>
  <c r="H105" s="1"/>
  <c r="H95"/>
  <c r="H94"/>
  <c r="H93"/>
  <c r="H92"/>
  <c r="H91"/>
  <c r="H90"/>
  <c r="H89"/>
  <c r="H88"/>
  <c r="H87"/>
  <c r="H84"/>
  <c r="H83"/>
  <c r="H82"/>
  <c r="H81"/>
  <c r="H80"/>
  <c r="AO159" i="2"/>
  <c r="G803"/>
  <c r="I803" s="1"/>
  <c r="BG50"/>
  <c r="E65" i="13"/>
  <c r="E53" i="17"/>
  <c r="I441" i="2"/>
  <c r="E16" i="17" s="1"/>
  <c r="I392" i="2"/>
  <c r="E15" i="17" s="1"/>
  <c r="S98" i="2"/>
  <c r="AM196"/>
  <c r="AM147"/>
  <c r="AM98"/>
  <c r="AM50"/>
  <c r="E42" i="16" s="1"/>
  <c r="AC296" i="2"/>
  <c r="AC246"/>
  <c r="E35" i="15" s="1"/>
  <c r="AC196" i="2"/>
  <c r="S529"/>
  <c r="Q512"/>
  <c r="S512" s="1"/>
  <c r="S518" s="1"/>
  <c r="Q499"/>
  <c r="K512"/>
  <c r="S507"/>
  <c r="Q507" s="1"/>
  <c r="K507"/>
  <c r="M501"/>
  <c r="K502"/>
  <c r="K500"/>
  <c r="Q535"/>
  <c r="S531"/>
  <c r="S506" s="1"/>
  <c r="S508" s="1"/>
  <c r="S525"/>
  <c r="M499"/>
  <c r="P497"/>
  <c r="M497"/>
  <c r="M496"/>
  <c r="M495"/>
  <c r="M494"/>
  <c r="M493"/>
  <c r="K318"/>
  <c r="K222"/>
  <c r="AE121"/>
  <c r="U72"/>
  <c r="AY220" s="1"/>
  <c r="K121"/>
  <c r="K170" s="1"/>
  <c r="K415" s="1"/>
  <c r="K464" s="1"/>
  <c r="AK221"/>
  <c r="AH221"/>
  <c r="AE221"/>
  <c r="AH220"/>
  <c r="AE220"/>
  <c r="AK243"/>
  <c r="AM233"/>
  <c r="AM222"/>
  <c r="AM221"/>
  <c r="AM237"/>
  <c r="AM239" s="1"/>
  <c r="AK205"/>
  <c r="AG207"/>
  <c r="AG205"/>
  <c r="AJ203"/>
  <c r="AG203"/>
  <c r="AG202"/>
  <c r="AG201"/>
  <c r="AG200"/>
  <c r="AG199"/>
  <c r="U256"/>
  <c r="AR275"/>
  <c r="AO275"/>
  <c r="AW274"/>
  <c r="AW273"/>
  <c r="AO223"/>
  <c r="AU271"/>
  <c r="AW271" s="1"/>
  <c r="AR271"/>
  <c r="AO271"/>
  <c r="AU270"/>
  <c r="AW270" s="1"/>
  <c r="AR270"/>
  <c r="AO270"/>
  <c r="AU255"/>
  <c r="AQ257"/>
  <c r="AU293"/>
  <c r="AW289"/>
  <c r="AW262" s="1"/>
  <c r="AW266" s="1"/>
  <c r="AW283"/>
  <c r="AS262"/>
  <c r="AO256"/>
  <c r="AQ255"/>
  <c r="AT253"/>
  <c r="AQ253"/>
  <c r="AQ252"/>
  <c r="AQ251"/>
  <c r="AQ250"/>
  <c r="AQ249"/>
  <c r="AK170"/>
  <c r="AM170" s="1"/>
  <c r="AE170"/>
  <c r="C89" i="4"/>
  <c r="AK121" i="2" s="1"/>
  <c r="AM121" s="1"/>
  <c r="B12" i="12"/>
  <c r="B14"/>
  <c r="B16"/>
  <c r="B10"/>
  <c r="B8"/>
  <c r="S481" i="2"/>
  <c r="S483" s="1"/>
  <c r="S457" s="1"/>
  <c r="K469"/>
  <c r="N469"/>
  <c r="P469"/>
  <c r="Q487"/>
  <c r="S477"/>
  <c r="S458"/>
  <c r="N457"/>
  <c r="K457"/>
  <c r="Q450"/>
  <c r="M452"/>
  <c r="K451"/>
  <c r="M450"/>
  <c r="P448"/>
  <c r="M448"/>
  <c r="M447"/>
  <c r="M446"/>
  <c r="M445"/>
  <c r="M444"/>
  <c r="Q369"/>
  <c r="S369" s="1"/>
  <c r="N369"/>
  <c r="K369"/>
  <c r="Q320"/>
  <c r="N320"/>
  <c r="K320"/>
  <c r="Q319"/>
  <c r="S319" s="1"/>
  <c r="N319"/>
  <c r="K319"/>
  <c r="Q318"/>
  <c r="N318"/>
  <c r="K274"/>
  <c r="N274"/>
  <c r="Q223"/>
  <c r="S223" s="1"/>
  <c r="N223"/>
  <c r="N273" s="1"/>
  <c r="K223"/>
  <c r="K273" s="1"/>
  <c r="P173"/>
  <c r="P418" s="1"/>
  <c r="P467" s="1"/>
  <c r="P174"/>
  <c r="P419" s="1"/>
  <c r="P468" s="1"/>
  <c r="P175"/>
  <c r="K175"/>
  <c r="N175"/>
  <c r="Q125"/>
  <c r="S125" s="1"/>
  <c r="N125"/>
  <c r="N174" s="1"/>
  <c r="N419" s="1"/>
  <c r="N468" s="1"/>
  <c r="K125"/>
  <c r="K174" s="1"/>
  <c r="K419" s="1"/>
  <c r="K468" s="1"/>
  <c r="Q124"/>
  <c r="Q173" s="1"/>
  <c r="Q418" s="1"/>
  <c r="S418" s="1"/>
  <c r="N124"/>
  <c r="N173" s="1"/>
  <c r="N418" s="1"/>
  <c r="N467" s="1"/>
  <c r="K124"/>
  <c r="K173" s="1"/>
  <c r="K418" s="1"/>
  <c r="K467" s="1"/>
  <c r="Q27"/>
  <c r="S27" s="1"/>
  <c r="N27"/>
  <c r="K27"/>
  <c r="F57"/>
  <c r="BE222"/>
  <c r="BG222" s="1"/>
  <c r="AY222"/>
  <c r="BD220"/>
  <c r="BG172"/>
  <c r="BE121"/>
  <c r="BG121" s="1"/>
  <c r="BE120"/>
  <c r="BG120" s="1"/>
  <c r="AY121"/>
  <c r="AY120"/>
  <c r="BE73"/>
  <c r="BG73" s="1"/>
  <c r="BE72"/>
  <c r="BG72" s="1"/>
  <c r="AY73"/>
  <c r="AY72"/>
  <c r="AY24"/>
  <c r="AY23"/>
  <c r="BE24"/>
  <c r="BG24" s="1"/>
  <c r="BE23"/>
  <c r="BG23" s="1"/>
  <c r="BC115"/>
  <c r="BG115" s="1"/>
  <c r="BC17"/>
  <c r="BG17" s="1"/>
  <c r="AU223"/>
  <c r="AW223" s="1"/>
  <c r="AO220"/>
  <c r="AM172"/>
  <c r="AM173"/>
  <c r="AM171"/>
  <c r="AM124"/>
  <c r="AM123"/>
  <c r="AM122"/>
  <c r="AM26"/>
  <c r="AM25"/>
  <c r="AM24"/>
  <c r="AI17"/>
  <c r="AM17" s="1"/>
  <c r="AI18"/>
  <c r="AM18" s="1"/>
  <c r="C96" i="4"/>
  <c r="AC272" i="2"/>
  <c r="AC121"/>
  <c r="AA73"/>
  <c r="AC73" s="1"/>
  <c r="I190" i="11"/>
  <c r="I171" s="1"/>
  <c r="I185"/>
  <c r="G177"/>
  <c r="I177" s="1"/>
  <c r="G176"/>
  <c r="I176" s="1"/>
  <c r="G175"/>
  <c r="I175" s="1"/>
  <c r="E170"/>
  <c r="I170" s="1"/>
  <c r="E169"/>
  <c r="I169" s="1"/>
  <c r="I151"/>
  <c r="I132" s="1"/>
  <c r="I146"/>
  <c r="G138"/>
  <c r="I138" s="1"/>
  <c r="G137"/>
  <c r="I137" s="1"/>
  <c r="G136"/>
  <c r="I136" s="1"/>
  <c r="E131"/>
  <c r="I131" s="1"/>
  <c r="E130"/>
  <c r="I130" s="1"/>
  <c r="I112"/>
  <c r="I92" s="1"/>
  <c r="I107"/>
  <c r="G99"/>
  <c r="I99" s="1"/>
  <c r="G98"/>
  <c r="I98" s="1"/>
  <c r="G97"/>
  <c r="I97" s="1"/>
  <c r="G96"/>
  <c r="I96" s="1"/>
  <c r="E91"/>
  <c r="I91" s="1"/>
  <c r="E90"/>
  <c r="I90" s="1"/>
  <c r="I72"/>
  <c r="I67"/>
  <c r="G59"/>
  <c r="I59" s="1"/>
  <c r="G58"/>
  <c r="I58" s="1"/>
  <c r="G57"/>
  <c r="I57" s="1"/>
  <c r="I53"/>
  <c r="I54" s="1"/>
  <c r="I35"/>
  <c r="I30"/>
  <c r="G22"/>
  <c r="I22" s="1"/>
  <c r="I21"/>
  <c r="G20"/>
  <c r="I20" s="1"/>
  <c r="I16"/>
  <c r="I17" s="1"/>
  <c r="C19" i="4"/>
  <c r="AK220" i="2"/>
  <c r="AM220" s="1"/>
  <c r="AA72"/>
  <c r="AC72" s="1"/>
  <c r="C1032"/>
  <c r="I804"/>
  <c r="E507"/>
  <c r="G507" s="1"/>
  <c r="F416"/>
  <c r="F415"/>
  <c r="F414"/>
  <c r="E361"/>
  <c r="G361" s="1"/>
  <c r="E17"/>
  <c r="I17" s="1"/>
  <c r="E458"/>
  <c r="I458" s="1"/>
  <c r="I23"/>
  <c r="I30"/>
  <c r="AW89"/>
  <c r="AW91" s="1"/>
  <c r="BG237"/>
  <c r="BG239"/>
  <c r="BE205"/>
  <c r="BA207"/>
  <c r="BG187"/>
  <c r="BG189" s="1"/>
  <c r="BE156"/>
  <c r="BA158"/>
  <c r="BE107"/>
  <c r="BA109"/>
  <c r="BE59"/>
  <c r="BE9"/>
  <c r="AU221"/>
  <c r="AW221" s="1"/>
  <c r="AR221"/>
  <c r="AO221"/>
  <c r="AU220"/>
  <c r="AW220" s="1"/>
  <c r="AR220"/>
  <c r="AU170"/>
  <c r="AW170" s="1"/>
  <c r="AR170"/>
  <c r="AO170"/>
  <c r="AU169"/>
  <c r="AW169" s="1"/>
  <c r="AR169"/>
  <c r="AO169"/>
  <c r="AS164"/>
  <c r="AW164" s="1"/>
  <c r="AR164"/>
  <c r="AO164"/>
  <c r="AU124"/>
  <c r="AW124" s="1"/>
  <c r="AR124"/>
  <c r="AO124"/>
  <c r="AU123"/>
  <c r="AW123" s="1"/>
  <c r="AR123"/>
  <c r="AO123"/>
  <c r="AU122"/>
  <c r="AW122" s="1"/>
  <c r="AR122"/>
  <c r="AO122"/>
  <c r="AU121"/>
  <c r="AW121" s="1"/>
  <c r="AR121"/>
  <c r="AO121"/>
  <c r="AU120"/>
  <c r="AW120" s="1"/>
  <c r="AR120"/>
  <c r="AO120"/>
  <c r="AT72"/>
  <c r="AT73"/>
  <c r="AT74"/>
  <c r="AT75"/>
  <c r="AR67"/>
  <c r="AU67"/>
  <c r="AU205"/>
  <c r="AQ207"/>
  <c r="AU156"/>
  <c r="AQ158"/>
  <c r="AU107"/>
  <c r="AQ109"/>
  <c r="AU59"/>
  <c r="AJ169"/>
  <c r="AH121"/>
  <c r="AH170" s="1"/>
  <c r="AH23"/>
  <c r="AE23"/>
  <c r="AK156"/>
  <c r="AK193"/>
  <c r="AM183"/>
  <c r="AG156"/>
  <c r="AJ154"/>
  <c r="AG154"/>
  <c r="AG153"/>
  <c r="AG152"/>
  <c r="AG151"/>
  <c r="AG150"/>
  <c r="AK107"/>
  <c r="AG109"/>
  <c r="AK59"/>
  <c r="AG61"/>
  <c r="AA270"/>
  <c r="AC270" s="1"/>
  <c r="X270"/>
  <c r="U270"/>
  <c r="AA220"/>
  <c r="AC220" s="1"/>
  <c r="U220"/>
  <c r="Y213"/>
  <c r="AC213" s="1"/>
  <c r="X213"/>
  <c r="U213"/>
  <c r="AA169"/>
  <c r="AC169" s="1"/>
  <c r="AC176" s="1"/>
  <c r="U169"/>
  <c r="X169"/>
  <c r="AA120"/>
  <c r="AC120" s="1"/>
  <c r="AC127" s="1"/>
  <c r="X120"/>
  <c r="U120"/>
  <c r="AC89"/>
  <c r="AC91"/>
  <c r="AC66" s="1"/>
  <c r="AC68" s="1"/>
  <c r="AC138"/>
  <c r="AC140"/>
  <c r="AC114" s="1"/>
  <c r="AC116" s="1"/>
  <c r="AC187"/>
  <c r="AC189" s="1"/>
  <c r="AC163" s="1"/>
  <c r="AC165" s="1"/>
  <c r="AC287"/>
  <c r="AC289" s="1"/>
  <c r="AC263" s="1"/>
  <c r="AC266" s="1"/>
  <c r="AA255"/>
  <c r="W257"/>
  <c r="AA205"/>
  <c r="W207"/>
  <c r="AA293"/>
  <c r="AC283"/>
  <c r="X263"/>
  <c r="U263"/>
  <c r="W255"/>
  <c r="Z253"/>
  <c r="W253"/>
  <c r="W252"/>
  <c r="W251"/>
  <c r="W250"/>
  <c r="W249"/>
  <c r="AA243"/>
  <c r="AC233"/>
  <c r="AC222"/>
  <c r="AC221"/>
  <c r="U206"/>
  <c r="W205"/>
  <c r="Z203"/>
  <c r="W203"/>
  <c r="W202"/>
  <c r="W201"/>
  <c r="W200"/>
  <c r="W199"/>
  <c r="AA156"/>
  <c r="W158"/>
  <c r="AA107"/>
  <c r="W109"/>
  <c r="AA59"/>
  <c r="W61"/>
  <c r="K408"/>
  <c r="N408"/>
  <c r="P416"/>
  <c r="P465" s="1"/>
  <c r="P417"/>
  <c r="P466"/>
  <c r="Q367"/>
  <c r="S367" s="1"/>
  <c r="K367"/>
  <c r="P271"/>
  <c r="N264"/>
  <c r="Q264"/>
  <c r="N263"/>
  <c r="N360"/>
  <c r="Q263"/>
  <c r="Q360" s="1"/>
  <c r="N213"/>
  <c r="K214"/>
  <c r="K264" s="1"/>
  <c r="O214"/>
  <c r="O264" s="1"/>
  <c r="Q222"/>
  <c r="N222"/>
  <c r="N272" s="1"/>
  <c r="E750"/>
  <c r="I750" s="1"/>
  <c r="D750"/>
  <c r="A750"/>
  <c r="S409"/>
  <c r="N122"/>
  <c r="N171" s="1"/>
  <c r="N416" s="1"/>
  <c r="N465" s="1"/>
  <c r="S187"/>
  <c r="S189" s="1"/>
  <c r="S163" s="1"/>
  <c r="S287"/>
  <c r="S289"/>
  <c r="S265" s="1"/>
  <c r="S335"/>
  <c r="S337" s="1"/>
  <c r="S383"/>
  <c r="S385" s="1"/>
  <c r="S361" s="1"/>
  <c r="S432"/>
  <c r="S434" s="1"/>
  <c r="S408" s="1"/>
  <c r="S410" s="1"/>
  <c r="Q401"/>
  <c r="M403"/>
  <c r="Q353"/>
  <c r="M355"/>
  <c r="Q305"/>
  <c r="M307"/>
  <c r="Q255"/>
  <c r="M257"/>
  <c r="Q205"/>
  <c r="M207"/>
  <c r="Q156"/>
  <c r="D803"/>
  <c r="A803"/>
  <c r="G757"/>
  <c r="I757" s="1"/>
  <c r="G758"/>
  <c r="I758" s="1"/>
  <c r="D758"/>
  <c r="A758"/>
  <c r="G756"/>
  <c r="I756" s="1"/>
  <c r="D757"/>
  <c r="D756"/>
  <c r="A757"/>
  <c r="A756"/>
  <c r="D755"/>
  <c r="A755"/>
  <c r="I627"/>
  <c r="I630" s="1"/>
  <c r="I602" s="1"/>
  <c r="I606" s="1"/>
  <c r="I676"/>
  <c r="I678" s="1"/>
  <c r="I653" s="1"/>
  <c r="I655" s="1"/>
  <c r="I726"/>
  <c r="I701" s="1"/>
  <c r="I703" s="1"/>
  <c r="I772"/>
  <c r="I774" s="1"/>
  <c r="I749" s="1"/>
  <c r="I820"/>
  <c r="I822" s="1"/>
  <c r="I797" s="1"/>
  <c r="I799" s="1"/>
  <c r="I868"/>
  <c r="I870" s="1"/>
  <c r="I916"/>
  <c r="I918" s="1"/>
  <c r="I893" s="1"/>
  <c r="I895" s="1"/>
  <c r="I964"/>
  <c r="I966"/>
  <c r="I941" s="1"/>
  <c r="I943" s="1"/>
  <c r="I1012"/>
  <c r="I1014" s="1"/>
  <c r="I1060"/>
  <c r="I1062" s="1"/>
  <c r="G620"/>
  <c r="I620" s="1"/>
  <c r="I623" s="1"/>
  <c r="C620"/>
  <c r="A620"/>
  <c r="E604"/>
  <c r="I604" s="1"/>
  <c r="D604"/>
  <c r="A604"/>
  <c r="D603"/>
  <c r="E603"/>
  <c r="I603" s="1"/>
  <c r="A603"/>
  <c r="G1078"/>
  <c r="C1080"/>
  <c r="G1030"/>
  <c r="G982"/>
  <c r="C984"/>
  <c r="G934"/>
  <c r="C936"/>
  <c r="G886"/>
  <c r="C888"/>
  <c r="G838"/>
  <c r="C840"/>
  <c r="G790"/>
  <c r="C792"/>
  <c r="G742"/>
  <c r="C744"/>
  <c r="G694"/>
  <c r="C696"/>
  <c r="G646"/>
  <c r="C648"/>
  <c r="G595"/>
  <c r="C597"/>
  <c r="G547"/>
  <c r="C549"/>
  <c r="G499"/>
  <c r="C501"/>
  <c r="G450"/>
  <c r="C452"/>
  <c r="G401"/>
  <c r="C403"/>
  <c r="G353"/>
  <c r="C355"/>
  <c r="G305"/>
  <c r="C307"/>
  <c r="G255"/>
  <c r="C257"/>
  <c r="G205"/>
  <c r="C207"/>
  <c r="I237"/>
  <c r="I239" s="1"/>
  <c r="G156"/>
  <c r="C158"/>
  <c r="AY12"/>
  <c r="AE12"/>
  <c r="BG41"/>
  <c r="AQ205"/>
  <c r="AO206"/>
  <c r="AU243"/>
  <c r="AW233"/>
  <c r="AS212"/>
  <c r="AT203"/>
  <c r="AQ203"/>
  <c r="AQ202"/>
  <c r="AQ201"/>
  <c r="AQ200"/>
  <c r="AQ199"/>
  <c r="M401"/>
  <c r="K402"/>
  <c r="Q438"/>
  <c r="S428"/>
  <c r="P399"/>
  <c r="M399"/>
  <c r="M398"/>
  <c r="M397"/>
  <c r="M396"/>
  <c r="M395"/>
  <c r="I41"/>
  <c r="I43" s="1"/>
  <c r="I89"/>
  <c r="I91" s="1"/>
  <c r="I138"/>
  <c r="I140" s="1"/>
  <c r="I114" s="1"/>
  <c r="I116" s="1"/>
  <c r="I144" s="1"/>
  <c r="I145" s="1"/>
  <c r="I187"/>
  <c r="I189" s="1"/>
  <c r="I383"/>
  <c r="I385" s="1"/>
  <c r="I432"/>
  <c r="I434" s="1"/>
  <c r="I408" s="1"/>
  <c r="I410" s="1"/>
  <c r="I481"/>
  <c r="I483" s="1"/>
  <c r="I577"/>
  <c r="I579" s="1"/>
  <c r="I554" s="1"/>
  <c r="I556" s="1"/>
  <c r="S41"/>
  <c r="S43" s="1"/>
  <c r="S16" s="1"/>
  <c r="S19" s="1"/>
  <c r="S89"/>
  <c r="S91" s="1"/>
  <c r="S138"/>
  <c r="S140" s="1"/>
  <c r="S114" s="1"/>
  <c r="S116" s="1"/>
  <c r="S237"/>
  <c r="S239" s="1"/>
  <c r="S215" s="1"/>
  <c r="AC41"/>
  <c r="AC43" s="1"/>
  <c r="AM41"/>
  <c r="AM43" s="1"/>
  <c r="AM16" s="1"/>
  <c r="AM89"/>
  <c r="AM91" s="1"/>
  <c r="AW138"/>
  <c r="AW140" s="1"/>
  <c r="AW114" s="1"/>
  <c r="AW116" s="1"/>
  <c r="AW237"/>
  <c r="AW239" s="1"/>
  <c r="AW212" s="1"/>
  <c r="AW216" s="1"/>
  <c r="G95"/>
  <c r="G144"/>
  <c r="G193"/>
  <c r="G243"/>
  <c r="G293"/>
  <c r="G341"/>
  <c r="G389"/>
  <c r="G438"/>
  <c r="G487"/>
  <c r="G535"/>
  <c r="G583"/>
  <c r="G634"/>
  <c r="G682"/>
  <c r="G730"/>
  <c r="G778"/>
  <c r="G826"/>
  <c r="G922"/>
  <c r="G970"/>
  <c r="G1018"/>
  <c r="G1066"/>
  <c r="G1114"/>
  <c r="Q24"/>
  <c r="S24" s="1"/>
  <c r="Q25"/>
  <c r="S25" s="1"/>
  <c r="Q26"/>
  <c r="S26" s="1"/>
  <c r="Q28"/>
  <c r="S28" s="1"/>
  <c r="Q47"/>
  <c r="Q95"/>
  <c r="Q121"/>
  <c r="S121" s="1"/>
  <c r="Q122"/>
  <c r="S122" s="1"/>
  <c r="Q123"/>
  <c r="Q172" s="1"/>
  <c r="Q417" s="1"/>
  <c r="Q466" s="1"/>
  <c r="Q144"/>
  <c r="O164"/>
  <c r="S164" s="1"/>
  <c r="Q193"/>
  <c r="Q220"/>
  <c r="S220" s="1"/>
  <c r="Q221"/>
  <c r="S221" s="1"/>
  <c r="O212"/>
  <c r="S212" s="1"/>
  <c r="S263" s="1"/>
  <c r="S360" s="1"/>
  <c r="Q243"/>
  <c r="O262"/>
  <c r="S262" s="1"/>
  <c r="S213" s="1"/>
  <c r="Q293"/>
  <c r="O313"/>
  <c r="S313" s="1"/>
  <c r="Q341"/>
  <c r="Q389"/>
  <c r="AA23"/>
  <c r="AC23" s="1"/>
  <c r="AA24"/>
  <c r="AC24" s="1"/>
  <c r="AA47"/>
  <c r="AA95"/>
  <c r="AA144"/>
  <c r="AA193"/>
  <c r="AK47"/>
  <c r="AK72"/>
  <c r="AM72" s="1"/>
  <c r="AM78" s="1"/>
  <c r="AK95"/>
  <c r="AK144"/>
  <c r="AS17"/>
  <c r="AW17" s="1"/>
  <c r="AW67" s="1"/>
  <c r="AU23"/>
  <c r="AU72" s="1"/>
  <c r="AU24"/>
  <c r="AU73" s="1"/>
  <c r="AW73" s="1"/>
  <c r="AU25"/>
  <c r="AU74" s="1"/>
  <c r="AW74" s="1"/>
  <c r="AU26"/>
  <c r="AU75" s="1"/>
  <c r="AW75" s="1"/>
  <c r="AW28"/>
  <c r="AW29"/>
  <c r="AU47"/>
  <c r="AW76"/>
  <c r="AW77"/>
  <c r="AU95"/>
  <c r="AU144"/>
  <c r="AU193"/>
  <c r="BE47"/>
  <c r="BE95"/>
  <c r="BE144"/>
  <c r="BG169"/>
  <c r="BG170"/>
  <c r="BG171"/>
  <c r="BG176" s="1"/>
  <c r="BE243"/>
  <c r="BG233"/>
  <c r="BC212"/>
  <c r="AY206"/>
  <c r="BA205"/>
  <c r="BD203"/>
  <c r="BA203"/>
  <c r="BA202"/>
  <c r="BA201"/>
  <c r="BA200"/>
  <c r="BA199"/>
  <c r="BG183"/>
  <c r="BC163"/>
  <c r="AY157"/>
  <c r="BA156"/>
  <c r="BD154"/>
  <c r="BA154"/>
  <c r="BA153"/>
  <c r="BA152"/>
  <c r="BA151"/>
  <c r="BA150"/>
  <c r="BG134"/>
  <c r="BC114"/>
  <c r="AY108"/>
  <c r="BA107"/>
  <c r="BD105"/>
  <c r="BA105"/>
  <c r="BA104"/>
  <c r="BA103"/>
  <c r="BA102"/>
  <c r="BA101"/>
  <c r="BG85"/>
  <c r="BC66"/>
  <c r="AY60"/>
  <c r="BA59"/>
  <c r="BD57"/>
  <c r="BA57"/>
  <c r="BA56"/>
  <c r="BA55"/>
  <c r="BA54"/>
  <c r="BA53"/>
  <c r="BA9"/>
  <c r="AY10"/>
  <c r="BG37"/>
  <c r="BC16"/>
  <c r="BD7"/>
  <c r="BA7"/>
  <c r="BA6"/>
  <c r="BA5"/>
  <c r="BA4"/>
  <c r="BA3"/>
  <c r="AW183"/>
  <c r="AS163"/>
  <c r="AO157"/>
  <c r="AQ156"/>
  <c r="AT154"/>
  <c r="AQ154"/>
  <c r="AQ153"/>
  <c r="AQ152"/>
  <c r="AQ151"/>
  <c r="AQ150"/>
  <c r="AW134"/>
  <c r="AS114"/>
  <c r="AO108"/>
  <c r="AQ107"/>
  <c r="AT105"/>
  <c r="AQ105"/>
  <c r="AQ104"/>
  <c r="AQ103"/>
  <c r="AQ102"/>
  <c r="AQ101"/>
  <c r="AW85"/>
  <c r="AS66"/>
  <c r="AO60"/>
  <c r="AQ59"/>
  <c r="AT57"/>
  <c r="AQ57"/>
  <c r="AQ56"/>
  <c r="AQ55"/>
  <c r="AQ54"/>
  <c r="AQ53"/>
  <c r="AR26"/>
  <c r="AR75" s="1"/>
  <c r="AO26"/>
  <c r="AO75" s="1"/>
  <c r="AR25"/>
  <c r="AR74" s="1"/>
  <c r="AO25"/>
  <c r="AO74" s="1"/>
  <c r="AR24"/>
  <c r="AR73" s="1"/>
  <c r="AO24"/>
  <c r="AO73" s="1"/>
  <c r="AR23"/>
  <c r="AR72" s="1"/>
  <c r="AO23"/>
  <c r="AO72" s="1"/>
  <c r="AO17"/>
  <c r="AO67" s="1"/>
  <c r="AU9"/>
  <c r="AQ11"/>
  <c r="AO12"/>
  <c r="AQ9"/>
  <c r="AO10"/>
  <c r="AW37"/>
  <c r="AS16"/>
  <c r="AT7"/>
  <c r="AQ7"/>
  <c r="AQ6"/>
  <c r="AQ5"/>
  <c r="AQ4"/>
  <c r="AQ3"/>
  <c r="AH120"/>
  <c r="AH169" s="1"/>
  <c r="AE120"/>
  <c r="AE169" s="1"/>
  <c r="AM134"/>
  <c r="AI114"/>
  <c r="AE108"/>
  <c r="AE157"/>
  <c r="AE206" s="1"/>
  <c r="AG107"/>
  <c r="AJ105"/>
  <c r="AG105"/>
  <c r="AG104"/>
  <c r="AG103"/>
  <c r="AG102"/>
  <c r="AG101"/>
  <c r="AH72"/>
  <c r="AE72"/>
  <c r="AI66"/>
  <c r="AM85"/>
  <c r="AE60"/>
  <c r="AG59"/>
  <c r="AJ57"/>
  <c r="AG57"/>
  <c r="AG56"/>
  <c r="AG55"/>
  <c r="AG54"/>
  <c r="AG53"/>
  <c r="AK9"/>
  <c r="AG11"/>
  <c r="AG9"/>
  <c r="AE10"/>
  <c r="AM37"/>
  <c r="AI16"/>
  <c r="AJ7"/>
  <c r="AG7"/>
  <c r="AG6"/>
  <c r="AG5"/>
  <c r="AG4"/>
  <c r="AG3"/>
  <c r="AC183"/>
  <c r="U157"/>
  <c r="W156"/>
  <c r="Z154"/>
  <c r="W154"/>
  <c r="W153"/>
  <c r="W152"/>
  <c r="W151"/>
  <c r="W150"/>
  <c r="AC134"/>
  <c r="U108"/>
  <c r="W107"/>
  <c r="Z105"/>
  <c r="W105"/>
  <c r="W104"/>
  <c r="W103"/>
  <c r="W102"/>
  <c r="W101"/>
  <c r="X72"/>
  <c r="BB220" s="1"/>
  <c r="AC85"/>
  <c r="U60"/>
  <c r="W59"/>
  <c r="Z57"/>
  <c r="W57"/>
  <c r="W56"/>
  <c r="W55"/>
  <c r="W54"/>
  <c r="W53"/>
  <c r="X24"/>
  <c r="U24"/>
  <c r="X23"/>
  <c r="U23"/>
  <c r="AA9"/>
  <c r="W11"/>
  <c r="W9"/>
  <c r="U12"/>
  <c r="U10"/>
  <c r="AM138"/>
  <c r="AM140" s="1"/>
  <c r="AM187"/>
  <c r="AM189" s="1"/>
  <c r="S379"/>
  <c r="O361"/>
  <c r="K354"/>
  <c r="M353"/>
  <c r="P351"/>
  <c r="M351"/>
  <c r="M350"/>
  <c r="M349"/>
  <c r="M348"/>
  <c r="M347"/>
  <c r="K313"/>
  <c r="S331"/>
  <c r="K306"/>
  <c r="M305"/>
  <c r="P303"/>
  <c r="M303"/>
  <c r="M302"/>
  <c r="M301"/>
  <c r="M300"/>
  <c r="M299"/>
  <c r="K262"/>
  <c r="K213" s="1"/>
  <c r="S283"/>
  <c r="K256"/>
  <c r="M255"/>
  <c r="P253"/>
  <c r="M253"/>
  <c r="M252"/>
  <c r="M251"/>
  <c r="M250"/>
  <c r="M249"/>
  <c r="N221"/>
  <c r="N271" s="1"/>
  <c r="K221"/>
  <c r="K271" s="1"/>
  <c r="N220"/>
  <c r="N270" s="1"/>
  <c r="N368" s="1"/>
  <c r="K220"/>
  <c r="K270" s="1"/>
  <c r="K368" s="1"/>
  <c r="K212"/>
  <c r="K263" s="1"/>
  <c r="K360" s="1"/>
  <c r="S233"/>
  <c r="K206"/>
  <c r="M205"/>
  <c r="P203"/>
  <c r="M203"/>
  <c r="M202"/>
  <c r="M201"/>
  <c r="M200"/>
  <c r="M199"/>
  <c r="K164"/>
  <c r="S183"/>
  <c r="K157"/>
  <c r="M156"/>
  <c r="P154"/>
  <c r="M154"/>
  <c r="M153"/>
  <c r="M152"/>
  <c r="M151"/>
  <c r="M150"/>
  <c r="N123"/>
  <c r="N172" s="1"/>
  <c r="N417" s="1"/>
  <c r="N466" s="1"/>
  <c r="K123"/>
  <c r="K172" s="1"/>
  <c r="K417" s="1"/>
  <c r="K466" s="1"/>
  <c r="K122"/>
  <c r="K171" s="1"/>
  <c r="K416" s="1"/>
  <c r="K465" s="1"/>
  <c r="N121"/>
  <c r="N170" s="1"/>
  <c r="N415" s="1"/>
  <c r="N464" s="1"/>
  <c r="N120"/>
  <c r="N169" s="1"/>
  <c r="N414" s="1"/>
  <c r="N463" s="1"/>
  <c r="K120"/>
  <c r="K169" s="1"/>
  <c r="K414" s="1"/>
  <c r="K463" s="1"/>
  <c r="Q107"/>
  <c r="S134"/>
  <c r="K108"/>
  <c r="M107"/>
  <c r="P105"/>
  <c r="M105"/>
  <c r="M104"/>
  <c r="M103"/>
  <c r="M102"/>
  <c r="M101"/>
  <c r="N72"/>
  <c r="K72"/>
  <c r="S74"/>
  <c r="S75"/>
  <c r="S76"/>
  <c r="Q59"/>
  <c r="M61"/>
  <c r="S85"/>
  <c r="S77"/>
  <c r="K60"/>
  <c r="M59"/>
  <c r="P57"/>
  <c r="M57"/>
  <c r="M56"/>
  <c r="M55"/>
  <c r="M54"/>
  <c r="M53"/>
  <c r="N28"/>
  <c r="K28"/>
  <c r="N26"/>
  <c r="K26"/>
  <c r="N25"/>
  <c r="K25"/>
  <c r="N24"/>
  <c r="K24"/>
  <c r="K23"/>
  <c r="Q9"/>
  <c r="M11"/>
  <c r="K12"/>
  <c r="I1104"/>
  <c r="I1097"/>
  <c r="A1079"/>
  <c r="C1078"/>
  <c r="F1076"/>
  <c r="C1076"/>
  <c r="C1075"/>
  <c r="C1074"/>
  <c r="C1073"/>
  <c r="C1072"/>
  <c r="I1056"/>
  <c r="I1049"/>
  <c r="A1031"/>
  <c r="C1030"/>
  <c r="F1028"/>
  <c r="C1028"/>
  <c r="C1027"/>
  <c r="C1026"/>
  <c r="C1025"/>
  <c r="C1024"/>
  <c r="I1008"/>
  <c r="I1001"/>
  <c r="A983"/>
  <c r="C982"/>
  <c r="F980"/>
  <c r="C980"/>
  <c r="C979"/>
  <c r="C978"/>
  <c r="C977"/>
  <c r="C976"/>
  <c r="I960"/>
  <c r="I953"/>
  <c r="A935"/>
  <c r="C934"/>
  <c r="F932"/>
  <c r="C932"/>
  <c r="C931"/>
  <c r="C930"/>
  <c r="C929"/>
  <c r="C928"/>
  <c r="I912"/>
  <c r="I905"/>
  <c r="A887"/>
  <c r="C886"/>
  <c r="F884"/>
  <c r="C884"/>
  <c r="C883"/>
  <c r="C882"/>
  <c r="C881"/>
  <c r="C880"/>
  <c r="I864"/>
  <c r="I857"/>
  <c r="G874"/>
  <c r="A839"/>
  <c r="C838"/>
  <c r="F836"/>
  <c r="C836"/>
  <c r="C835"/>
  <c r="C834"/>
  <c r="C833"/>
  <c r="C832"/>
  <c r="I816"/>
  <c r="A791"/>
  <c r="C790"/>
  <c r="F788"/>
  <c r="C788"/>
  <c r="C787"/>
  <c r="C786"/>
  <c r="C785"/>
  <c r="C784"/>
  <c r="I768"/>
  <c r="A743"/>
  <c r="C742"/>
  <c r="F740"/>
  <c r="C740"/>
  <c r="C739"/>
  <c r="C738"/>
  <c r="C737"/>
  <c r="C736"/>
  <c r="I720"/>
  <c r="I713"/>
  <c r="A695"/>
  <c r="C694"/>
  <c r="F692"/>
  <c r="C692"/>
  <c r="C691"/>
  <c r="C690"/>
  <c r="C689"/>
  <c r="C688"/>
  <c r="I672"/>
  <c r="I665"/>
  <c r="A647"/>
  <c r="C646"/>
  <c r="F644"/>
  <c r="C644"/>
  <c r="C643"/>
  <c r="C642"/>
  <c r="C641"/>
  <c r="C640"/>
  <c r="I616"/>
  <c r="A596"/>
  <c r="C595"/>
  <c r="F593"/>
  <c r="C593"/>
  <c r="C592"/>
  <c r="C591"/>
  <c r="C590"/>
  <c r="C589"/>
  <c r="I525"/>
  <c r="I518"/>
  <c r="I477"/>
  <c r="I470"/>
  <c r="I428"/>
  <c r="I421"/>
  <c r="I379"/>
  <c r="I372"/>
  <c r="I331"/>
  <c r="I324"/>
  <c r="I283"/>
  <c r="I276"/>
  <c r="I233"/>
  <c r="I226"/>
  <c r="I183"/>
  <c r="I176"/>
  <c r="I85"/>
  <c r="I78"/>
  <c r="I37"/>
  <c r="I134"/>
  <c r="I127"/>
  <c r="I573"/>
  <c r="I566"/>
  <c r="A548"/>
  <c r="C547"/>
  <c r="F545"/>
  <c r="C545"/>
  <c r="C544"/>
  <c r="C543"/>
  <c r="C542"/>
  <c r="C541"/>
  <c r="A500"/>
  <c r="C499"/>
  <c r="F497"/>
  <c r="C497"/>
  <c r="C496"/>
  <c r="C495"/>
  <c r="C494"/>
  <c r="C493"/>
  <c r="C11" i="9"/>
  <c r="C18" s="1"/>
  <c r="A451" i="2"/>
  <c r="C450"/>
  <c r="F448"/>
  <c r="C448"/>
  <c r="C447"/>
  <c r="C446"/>
  <c r="C445"/>
  <c r="C444"/>
  <c r="A402"/>
  <c r="C401"/>
  <c r="F399"/>
  <c r="C399"/>
  <c r="C398"/>
  <c r="C397"/>
  <c r="C396"/>
  <c r="C395"/>
  <c r="A354"/>
  <c r="C353"/>
  <c r="F351"/>
  <c r="C351"/>
  <c r="C350"/>
  <c r="C349"/>
  <c r="C348"/>
  <c r="C347"/>
  <c r="A306"/>
  <c r="C305"/>
  <c r="F303"/>
  <c r="C303"/>
  <c r="C302"/>
  <c r="C301"/>
  <c r="C300"/>
  <c r="C299"/>
  <c r="J256"/>
  <c r="A256"/>
  <c r="C255"/>
  <c r="F253"/>
  <c r="C253"/>
  <c r="C252"/>
  <c r="C251"/>
  <c r="C250"/>
  <c r="C249"/>
  <c r="J206"/>
  <c r="A206"/>
  <c r="C205"/>
  <c r="F203"/>
  <c r="C203"/>
  <c r="C202"/>
  <c r="C201"/>
  <c r="C200"/>
  <c r="C199"/>
  <c r="G107"/>
  <c r="C109"/>
  <c r="G59"/>
  <c r="C61"/>
  <c r="A62"/>
  <c r="Z7"/>
  <c r="W7"/>
  <c r="W6"/>
  <c r="W5"/>
  <c r="W4"/>
  <c r="W3"/>
  <c r="P7"/>
  <c r="M7"/>
  <c r="M6"/>
  <c r="M5"/>
  <c r="M4"/>
  <c r="M3"/>
  <c r="F154"/>
  <c r="C154"/>
  <c r="C153"/>
  <c r="C152"/>
  <c r="C151"/>
  <c r="C150"/>
  <c r="F105"/>
  <c r="C105"/>
  <c r="C104"/>
  <c r="C103"/>
  <c r="C102"/>
  <c r="C101"/>
  <c r="N23"/>
  <c r="J157"/>
  <c r="J108"/>
  <c r="J60"/>
  <c r="C57"/>
  <c r="C56"/>
  <c r="C55"/>
  <c r="C54"/>
  <c r="C53"/>
  <c r="S37"/>
  <c r="AC37"/>
  <c r="M9"/>
  <c r="K10"/>
  <c r="A157"/>
  <c r="C156"/>
  <c r="A108"/>
  <c r="C107"/>
  <c r="A60"/>
  <c r="C59"/>
  <c r="C9"/>
  <c r="G9"/>
  <c r="C11"/>
  <c r="A10"/>
  <c r="A12"/>
  <c r="C17" i="9"/>
  <c r="F17" s="1"/>
  <c r="BG140" i="2"/>
  <c r="BG114" s="1"/>
  <c r="AC271"/>
  <c r="I287"/>
  <c r="I289" s="1"/>
  <c r="I262" s="1"/>
  <c r="I266" s="1"/>
  <c r="I293" s="1"/>
  <c r="I294" s="1"/>
  <c r="O263"/>
  <c r="O360" s="1"/>
  <c r="C15" i="9"/>
  <c r="C16"/>
  <c r="K272" i="2"/>
  <c r="Q174"/>
  <c r="S174" s="1"/>
  <c r="S172"/>
  <c r="S320"/>
  <c r="S318"/>
  <c r="S366"/>
  <c r="AK120"/>
  <c r="AK169" s="1"/>
  <c r="AM212"/>
  <c r="AM214" s="1"/>
  <c r="AY159"/>
  <c r="S214"/>
  <c r="S264" s="1"/>
  <c r="Q72"/>
  <c r="S72" s="1"/>
  <c r="Q73" s="1"/>
  <c r="S73" s="1"/>
  <c r="AE62"/>
  <c r="AY110"/>
  <c r="AY208"/>
  <c r="AW25"/>
  <c r="M109"/>
  <c r="M158"/>
  <c r="BA11"/>
  <c r="AO258"/>
  <c r="U258"/>
  <c r="AW50"/>
  <c r="E49" i="17" s="1"/>
  <c r="I296" i="2"/>
  <c r="I538"/>
  <c r="E17" i="17" s="1"/>
  <c r="I246" i="2"/>
  <c r="I344"/>
  <c r="E14" i="17" s="1"/>
  <c r="I1021" i="2"/>
  <c r="E23" i="13" s="1"/>
  <c r="F108"/>
  <c r="H108" s="1"/>
  <c r="G25" i="15"/>
  <c r="H26"/>
  <c r="E47"/>
  <c r="E54"/>
  <c r="E51" i="16"/>
  <c r="G30" i="17"/>
  <c r="G36"/>
  <c r="G45"/>
  <c r="G14" i="16"/>
  <c r="G28"/>
  <c r="G43"/>
  <c r="G44"/>
  <c r="G47"/>
  <c r="H23" i="15"/>
  <c r="H43"/>
  <c r="H45" s="1"/>
  <c r="D36" i="16"/>
  <c r="D38"/>
  <c r="G27"/>
  <c r="H52"/>
  <c r="I163" i="2"/>
  <c r="I165" s="1"/>
  <c r="I66"/>
  <c r="I68" s="1"/>
  <c r="G37" i="17"/>
  <c r="G44"/>
  <c r="G31"/>
  <c r="G17"/>
  <c r="H15"/>
  <c r="E69"/>
  <c r="H54"/>
  <c r="H55"/>
  <c r="E62"/>
  <c r="H49"/>
  <c r="E55" i="15"/>
  <c r="H51" i="13"/>
  <c r="H12"/>
  <c r="H10"/>
  <c r="H44"/>
  <c r="H23"/>
  <c r="H14"/>
  <c r="H49"/>
  <c r="H29"/>
  <c r="H123"/>
  <c r="AO110" i="2"/>
  <c r="AO62"/>
  <c r="K62"/>
  <c r="AE110"/>
  <c r="I212"/>
  <c r="I216" s="1"/>
  <c r="BG212"/>
  <c r="BG216" s="1"/>
  <c r="AU272"/>
  <c r="AW272" s="1"/>
  <c r="Q467"/>
  <c r="S467" s="1"/>
  <c r="K110"/>
  <c r="H13" i="15"/>
  <c r="G13"/>
  <c r="K159" i="2"/>
  <c r="H33" i="17"/>
  <c r="G16" i="16"/>
  <c r="H16"/>
  <c r="G29"/>
  <c r="H29"/>
  <c r="E68"/>
  <c r="H30"/>
  <c r="G30"/>
  <c r="H27" i="15"/>
  <c r="G27"/>
  <c r="H32"/>
  <c r="G32"/>
  <c r="G33" i="17"/>
  <c r="H34"/>
  <c r="AC212" i="2"/>
  <c r="E45" i="17"/>
  <c r="E60" i="13"/>
  <c r="F58"/>
  <c r="H58" s="1"/>
  <c r="E36"/>
  <c r="O213" i="2"/>
  <c r="S78"/>
  <c r="H20" i="16" l="1"/>
  <c r="H36"/>
  <c r="AW23" i="2"/>
  <c r="AU222"/>
  <c r="AW222" s="1"/>
  <c r="F18" i="9"/>
  <c r="G18"/>
  <c r="D18"/>
  <c r="E18" s="1"/>
  <c r="H71" i="17"/>
  <c r="H73" s="1"/>
  <c r="H15" i="15"/>
  <c r="S466" i="2"/>
  <c r="AC276"/>
  <c r="AC293" s="1"/>
  <c r="AC294" s="1"/>
  <c r="S312"/>
  <c r="S314" s="1"/>
  <c r="AW24"/>
  <c r="G13" i="16"/>
  <c r="I341" i="2"/>
  <c r="I342" s="1"/>
  <c r="AW72"/>
  <c r="H138" i="13"/>
  <c r="H33" i="15"/>
  <c r="I583" i="2"/>
  <c r="I584" s="1"/>
  <c r="H51" i="17"/>
  <c r="AW26" i="2"/>
  <c r="H12" i="16"/>
  <c r="H17" s="1"/>
  <c r="S124" i="2"/>
  <c r="S535"/>
  <c r="S536" s="1"/>
  <c r="S538" s="1"/>
  <c r="E45" i="13" s="1"/>
  <c r="F45" s="1"/>
  <c r="G45" s="1"/>
  <c r="H96"/>
  <c r="Q419" i="2"/>
  <c r="H25" i="16"/>
  <c r="I243" i="2"/>
  <c r="I244" s="1"/>
  <c r="G23" i="17"/>
  <c r="E14" i="16"/>
  <c r="E15"/>
  <c r="E12" i="15"/>
  <c r="AM120" i="2"/>
  <c r="H35" i="13"/>
  <c r="E13"/>
  <c r="AW276" i="2"/>
  <c r="G50" i="17"/>
  <c r="I16" i="2"/>
  <c r="I19" s="1"/>
  <c r="AM226"/>
  <c r="AM243" s="1"/>
  <c r="AM244" s="1"/>
  <c r="AM246" s="1"/>
  <c r="E61" i="13" s="1"/>
  <c r="F61" s="1"/>
  <c r="H49" i="16"/>
  <c r="H28" i="17"/>
  <c r="H16" i="13"/>
  <c r="H15" i="19"/>
  <c r="H16" s="1"/>
  <c r="H11" i="13"/>
  <c r="H38"/>
  <c r="G12" i="17"/>
  <c r="H31" i="15"/>
  <c r="G18"/>
  <c r="Q271" i="2"/>
  <c r="S271" s="1"/>
  <c r="BE220"/>
  <c r="Q170"/>
  <c r="Q171"/>
  <c r="Q416" s="1"/>
  <c r="AS67"/>
  <c r="BE25"/>
  <c r="BG25" s="1"/>
  <c r="BG30" s="1"/>
  <c r="F107" i="13"/>
  <c r="H107" s="1"/>
  <c r="BE122" i="2"/>
  <c r="BG122" s="1"/>
  <c r="BG127" s="1"/>
  <c r="AC30"/>
  <c r="BG116"/>
  <c r="AW176"/>
  <c r="AW78"/>
  <c r="AM19"/>
  <c r="S216"/>
  <c r="AM169"/>
  <c r="AM176" s="1"/>
  <c r="AM193" s="1"/>
  <c r="AM194" s="1"/>
  <c r="AW127"/>
  <c r="Q273"/>
  <c r="S273" s="1"/>
  <c r="I47"/>
  <c r="I48" s="1"/>
  <c r="AC16"/>
  <c r="AC19" s="1"/>
  <c r="AC47" s="1"/>
  <c r="AC48" s="1"/>
  <c r="I682"/>
  <c r="I683" s="1"/>
  <c r="AC193"/>
  <c r="AC194" s="1"/>
  <c r="S362"/>
  <c r="I634"/>
  <c r="I635" s="1"/>
  <c r="I751"/>
  <c r="AC144"/>
  <c r="AC145" s="1"/>
  <c r="E38" i="17"/>
  <c r="I133" i="11"/>
  <c r="E34" i="15"/>
  <c r="F38" i="17"/>
  <c r="H38" s="1"/>
  <c r="E44" i="16"/>
  <c r="F52" i="13"/>
  <c r="H52" s="1"/>
  <c r="E37" i="16"/>
  <c r="I93" i="11"/>
  <c r="F60" i="13"/>
  <c r="G60" s="1"/>
  <c r="E52"/>
  <c r="F40" i="15"/>
  <c r="H40" s="1"/>
  <c r="F37" i="16"/>
  <c r="G37" s="1"/>
  <c r="F34" i="15"/>
  <c r="E40"/>
  <c r="E53" i="13"/>
  <c r="E58"/>
  <c r="F39" i="17"/>
  <c r="F38" i="16"/>
  <c r="H38" s="1"/>
  <c r="E38"/>
  <c r="F35" i="15"/>
  <c r="F43" i="17"/>
  <c r="G43" s="1"/>
  <c r="F39" i="15"/>
  <c r="H39" s="1"/>
  <c r="F53" i="13"/>
  <c r="E39" i="17"/>
  <c r="E57" i="13"/>
  <c r="F22" i="17"/>
  <c r="G22" s="1"/>
  <c r="F19" i="16"/>
  <c r="G19" s="1"/>
  <c r="F57" i="13"/>
  <c r="G57" s="1"/>
  <c r="E19" i="16"/>
  <c r="F17" i="15"/>
  <c r="F42" i="16"/>
  <c r="E17" i="15"/>
  <c r="I172" i="11"/>
  <c r="F28" i="13"/>
  <c r="I24" i="11"/>
  <c r="I37" s="1"/>
  <c r="C12" i="4" s="1"/>
  <c r="E38" i="15"/>
  <c r="E39"/>
  <c r="F38"/>
  <c r="H38" s="1"/>
  <c r="G58" i="13"/>
  <c r="E28"/>
  <c r="I179" i="11"/>
  <c r="I61"/>
  <c r="I74" s="1"/>
  <c r="E43" i="17"/>
  <c r="F115" i="13"/>
  <c r="H115" s="1"/>
  <c r="E22" i="17"/>
  <c r="I101" i="11"/>
  <c r="I114" s="1"/>
  <c r="C8" i="4" s="1"/>
  <c r="G755" i="2" s="1"/>
  <c r="I755" s="1"/>
  <c r="I761" s="1"/>
  <c r="I778" s="1"/>
  <c r="I779" s="1"/>
  <c r="I781" s="1"/>
  <c r="AM66"/>
  <c r="AM68" s="1"/>
  <c r="AM95" s="1"/>
  <c r="AM96" s="1"/>
  <c r="I845"/>
  <c r="I847" s="1"/>
  <c r="I874" s="1"/>
  <c r="I875" s="1"/>
  <c r="I877" s="1"/>
  <c r="AM163"/>
  <c r="AM165" s="1"/>
  <c r="I457"/>
  <c r="I459" s="1"/>
  <c r="I487" s="1"/>
  <c r="I488" s="1"/>
  <c r="E46" i="17"/>
  <c r="F46" s="1"/>
  <c r="E44"/>
  <c r="E59" i="13"/>
  <c r="E43" i="16"/>
  <c r="F59" i="13"/>
  <c r="BG220" i="2"/>
  <c r="AC78"/>
  <c r="AC95" s="1"/>
  <c r="AC96" s="1"/>
  <c r="AC98" s="1"/>
  <c r="S173"/>
  <c r="F16" i="9"/>
  <c r="G16" s="1"/>
  <c r="D16"/>
  <c r="E16" s="1"/>
  <c r="I438" i="2"/>
  <c r="I439" s="1"/>
  <c r="I360"/>
  <c r="I362" s="1"/>
  <c r="I389" s="1"/>
  <c r="I390" s="1"/>
  <c r="BE74"/>
  <c r="BG74" s="1"/>
  <c r="BG78" s="1"/>
  <c r="H45" i="13"/>
  <c r="AW293" i="2"/>
  <c r="AW294" s="1"/>
  <c r="I1085"/>
  <c r="I1087" s="1"/>
  <c r="AE208"/>
  <c r="AE159"/>
  <c r="AW30"/>
  <c r="AW47" s="1"/>
  <c r="AW48" s="1"/>
  <c r="G17" i="9"/>
  <c r="D17"/>
  <c r="E17" s="1"/>
  <c r="F11"/>
  <c r="G11" s="1"/>
  <c r="C14"/>
  <c r="D11"/>
  <c r="E11" s="1"/>
  <c r="C13"/>
  <c r="C12"/>
  <c r="C33" s="1"/>
  <c r="D33" s="1"/>
  <c r="E33" s="1"/>
  <c r="C25"/>
  <c r="I95" i="2"/>
  <c r="I96" s="1"/>
  <c r="BG163"/>
  <c r="BG165" s="1"/>
  <c r="BG193" s="1"/>
  <c r="BG194" s="1"/>
  <c r="BG196" s="1"/>
  <c r="AO208"/>
  <c r="AY62"/>
  <c r="AW163"/>
  <c r="AW165" s="1"/>
  <c r="I506"/>
  <c r="I508" s="1"/>
  <c r="I535" s="1"/>
  <c r="I536" s="1"/>
  <c r="AM114"/>
  <c r="AM116" s="1"/>
  <c r="S66"/>
  <c r="S68" s="1"/>
  <c r="S95" s="1"/>
  <c r="S96" s="1"/>
  <c r="E43" i="15"/>
  <c r="E47" i="16"/>
  <c r="E13" i="17"/>
  <c r="D15" i="9"/>
  <c r="E15" s="1"/>
  <c r="F15"/>
  <c r="G15"/>
  <c r="I193" i="2"/>
  <c r="I194" s="1"/>
  <c r="AW226"/>
  <c r="AW243" s="1"/>
  <c r="AW244" s="1"/>
  <c r="AW246" s="1"/>
  <c r="K208"/>
  <c r="BG43"/>
  <c r="BG89"/>
  <c r="BG91" s="1"/>
  <c r="I989"/>
  <c r="I991" s="1"/>
  <c r="I1018" s="1"/>
  <c r="I1019" s="1"/>
  <c r="AW66"/>
  <c r="AW68" s="1"/>
  <c r="Q272"/>
  <c r="S272" s="1"/>
  <c r="S222"/>
  <c r="H37" i="13"/>
  <c r="G37"/>
  <c r="S266" i="2"/>
  <c r="Q270"/>
  <c r="A110"/>
  <c r="S417"/>
  <c r="S324"/>
  <c r="I1037"/>
  <c r="I1039" s="1"/>
  <c r="I1066" s="1"/>
  <c r="I1067" s="1"/>
  <c r="I1069" s="1"/>
  <c r="U62"/>
  <c r="I490"/>
  <c r="S165"/>
  <c r="G35" i="16"/>
  <c r="H35"/>
  <c r="AW144" i="2"/>
  <c r="AW145" s="1"/>
  <c r="AW147" s="1"/>
  <c r="I140" i="11"/>
  <c r="I153" s="1"/>
  <c r="C11" i="4" s="1"/>
  <c r="G36" i="16"/>
  <c r="I922" i="2"/>
  <c r="I923" s="1"/>
  <c r="I925" s="1"/>
  <c r="S123"/>
  <c r="AM127"/>
  <c r="I730"/>
  <c r="I731" s="1"/>
  <c r="I733" s="1"/>
  <c r="I970"/>
  <c r="I971" s="1"/>
  <c r="I973" s="1"/>
  <c r="E22" i="13" s="1"/>
  <c r="F22" s="1"/>
  <c r="AC226" i="2"/>
  <c r="AC243" s="1"/>
  <c r="AC244" s="1"/>
  <c r="I586"/>
  <c r="I196"/>
  <c r="S459"/>
  <c r="I809"/>
  <c r="I826" s="1"/>
  <c r="I827" s="1"/>
  <c r="I829" s="1"/>
  <c r="H85" i="13"/>
  <c r="H29" i="15"/>
  <c r="E17" i="13"/>
  <c r="E19" i="17"/>
  <c r="E16" i="16"/>
  <c r="BG144" i="2" l="1"/>
  <c r="BG145" s="1"/>
  <c r="BG147" s="1"/>
  <c r="E70" i="13" s="1"/>
  <c r="F70" s="1"/>
  <c r="S419" i="2"/>
  <c r="Q468"/>
  <c r="S468" s="1"/>
  <c r="AW95"/>
  <c r="AW96" s="1"/>
  <c r="AW193"/>
  <c r="AW194" s="1"/>
  <c r="S341"/>
  <c r="S342" s="1"/>
  <c r="S344" s="1"/>
  <c r="AM144"/>
  <c r="AM145" s="1"/>
  <c r="C36" i="9"/>
  <c r="D36" s="1"/>
  <c r="E36" s="1"/>
  <c r="E30" i="16"/>
  <c r="S416" i="2"/>
  <c r="Q465"/>
  <c r="S465" s="1"/>
  <c r="Q415"/>
  <c r="S170"/>
  <c r="S171"/>
  <c r="G38" i="17"/>
  <c r="G40" i="15"/>
  <c r="H60" i="13"/>
  <c r="H43" i="17"/>
  <c r="F109" i="13"/>
  <c r="H109" s="1"/>
  <c r="G52"/>
  <c r="F113"/>
  <c r="H113" s="1"/>
  <c r="H118" s="1"/>
  <c r="H37" i="16"/>
  <c r="H40" s="1"/>
  <c r="H34" i="15"/>
  <c r="G34"/>
  <c r="H41"/>
  <c r="Q120" i="2"/>
  <c r="S120" s="1"/>
  <c r="I192" i="11"/>
  <c r="G53" i="13"/>
  <c r="F110"/>
  <c r="H110" s="1"/>
  <c r="H53"/>
  <c r="Q23" i="2"/>
  <c r="S23" s="1"/>
  <c r="Q29" s="1"/>
  <c r="S29" s="1"/>
  <c r="S30" s="1"/>
  <c r="S47" s="1"/>
  <c r="S48" s="1"/>
  <c r="G38" i="15"/>
  <c r="G38" i="16"/>
  <c r="G39" i="15"/>
  <c r="H35"/>
  <c r="G35"/>
  <c r="G39" i="17"/>
  <c r="H39"/>
  <c r="H41" s="1"/>
  <c r="AK23" i="2"/>
  <c r="AM23" s="1"/>
  <c r="AM30" s="1"/>
  <c r="AM47" s="1"/>
  <c r="AM48" s="1"/>
  <c r="H19" i="16"/>
  <c r="H21" s="1"/>
  <c r="H57" i="13"/>
  <c r="H28"/>
  <c r="H30" s="1"/>
  <c r="G28"/>
  <c r="G42" i="16"/>
  <c r="H42"/>
  <c r="H45" s="1"/>
  <c r="H22" i="17"/>
  <c r="H24" s="1"/>
  <c r="H17" i="15"/>
  <c r="H19" s="1"/>
  <c r="G17"/>
  <c r="E24" i="13"/>
  <c r="F24"/>
  <c r="E41"/>
  <c r="F41" s="1"/>
  <c r="E20"/>
  <c r="E14" i="15"/>
  <c r="E19" i="13"/>
  <c r="E13" i="15"/>
  <c r="F19" i="13"/>
  <c r="H19" s="1"/>
  <c r="G46" i="17"/>
  <c r="H46"/>
  <c r="BE221" i="2"/>
  <c r="BG221" s="1"/>
  <c r="BG226" s="1"/>
  <c r="BG243" s="1"/>
  <c r="BG244" s="1"/>
  <c r="BG246" s="1"/>
  <c r="G61" i="13"/>
  <c r="H61"/>
  <c r="E14"/>
  <c r="K258" i="2"/>
  <c r="F14" i="9"/>
  <c r="G14" s="1"/>
  <c r="D14"/>
  <c r="E14" s="1"/>
  <c r="E66" i="13"/>
  <c r="F66" s="1"/>
  <c r="E50" i="17"/>
  <c r="E48" i="16"/>
  <c r="E44" i="15"/>
  <c r="A159" i="2"/>
  <c r="BG66"/>
  <c r="BG68" s="1"/>
  <c r="BG95" s="1"/>
  <c r="BG96" s="1"/>
  <c r="BG98" s="1"/>
  <c r="I1114"/>
  <c r="I1115" s="1"/>
  <c r="I1117" s="1"/>
  <c r="H59" i="13"/>
  <c r="G59"/>
  <c r="F36" i="9"/>
  <c r="G36" s="1"/>
  <c r="F13" i="12"/>
  <c r="F33" i="9"/>
  <c r="G33" s="1"/>
  <c r="E50" i="13"/>
  <c r="F50" s="1"/>
  <c r="E32" i="15"/>
  <c r="U110" i="2"/>
  <c r="E21" i="13"/>
  <c r="F21" s="1"/>
  <c r="G21" s="1"/>
  <c r="BG16" i="2"/>
  <c r="BG19" s="1"/>
  <c r="BG47" s="1"/>
  <c r="BG48" s="1"/>
  <c r="D13" i="9"/>
  <c r="E13" s="1"/>
  <c r="F13"/>
  <c r="G13" s="1"/>
  <c r="D25"/>
  <c r="E25" s="1"/>
  <c r="F25" s="1"/>
  <c r="G25" s="1"/>
  <c r="D12"/>
  <c r="E12" s="1"/>
  <c r="F12"/>
  <c r="C30"/>
  <c r="D30" s="1"/>
  <c r="E30" s="1"/>
  <c r="C24"/>
  <c r="G12"/>
  <c r="Q368" i="2"/>
  <c r="S368" s="1"/>
  <c r="S372" s="1"/>
  <c r="S389" s="1"/>
  <c r="S390" s="1"/>
  <c r="S392" s="1"/>
  <c r="S270"/>
  <c r="Q224"/>
  <c r="S224" s="1"/>
  <c r="S226" s="1"/>
  <c r="S243" s="1"/>
  <c r="S244" s="1"/>
  <c r="S246" s="1"/>
  <c r="G22" i="13"/>
  <c r="H22"/>
  <c r="G19"/>
  <c r="H70"/>
  <c r="G70"/>
  <c r="E18"/>
  <c r="H21" l="1"/>
  <c r="Q169" i="2"/>
  <c r="S169" s="1"/>
  <c r="S415"/>
  <c r="Q464"/>
  <c r="S464" s="1"/>
  <c r="H47" i="17"/>
  <c r="H57" s="1"/>
  <c r="F76" s="1"/>
  <c r="H54" i="16"/>
  <c r="F78" s="1"/>
  <c r="H111" i="13"/>
  <c r="H139" s="1"/>
  <c r="F157" s="1"/>
  <c r="F158" s="1"/>
  <c r="F159" s="1"/>
  <c r="H36" i="15"/>
  <c r="H50" s="1"/>
  <c r="F69" s="1"/>
  <c r="F160" i="13"/>
  <c r="H62"/>
  <c r="F81" i="16"/>
  <c r="F79"/>
  <c r="F80" s="1"/>
  <c r="E39" i="13"/>
  <c r="F39" s="1"/>
  <c r="A208" i="2"/>
  <c r="H24" i="13"/>
  <c r="G24"/>
  <c r="F15" i="12"/>
  <c r="G66" i="13"/>
  <c r="H66"/>
  <c r="H67" s="1"/>
  <c r="D24" i="9"/>
  <c r="C26"/>
  <c r="Q274" i="2"/>
  <c r="S274" s="1"/>
  <c r="S276" s="1"/>
  <c r="S293" s="1"/>
  <c r="S294" s="1"/>
  <c r="S296" s="1"/>
  <c r="G41" i="13"/>
  <c r="H41"/>
  <c r="E42"/>
  <c r="F42" s="1"/>
  <c r="E71"/>
  <c r="F71" s="1"/>
  <c r="U159" i="2"/>
  <c r="U208"/>
  <c r="E69" i="13"/>
  <c r="F69" s="1"/>
  <c r="F30" i="9"/>
  <c r="G30"/>
  <c r="F11" i="12"/>
  <c r="G50" i="13"/>
  <c r="H50"/>
  <c r="H55" s="1"/>
  <c r="E25"/>
  <c r="F25" s="1"/>
  <c r="K308" i="2"/>
  <c r="Q414"/>
  <c r="Q126"/>
  <c r="S126" s="1"/>
  <c r="S127" s="1"/>
  <c r="S144" s="1"/>
  <c r="S145" s="1"/>
  <c r="F77" i="17" l="1"/>
  <c r="F78" s="1"/>
  <c r="F79"/>
  <c r="F70" i="15"/>
  <c r="F71" s="1"/>
  <c r="F72"/>
  <c r="F82" i="16"/>
  <c r="F161" i="13"/>
  <c r="E40"/>
  <c r="F40" s="1"/>
  <c r="G42"/>
  <c r="H42"/>
  <c r="K356" i="2"/>
  <c r="A258"/>
  <c r="H25" i="13"/>
  <c r="H26" s="1"/>
  <c r="G25"/>
  <c r="G69"/>
  <c r="H69"/>
  <c r="H72" s="1"/>
  <c r="G39"/>
  <c r="H39"/>
  <c r="E24" i="9"/>
  <c r="D26"/>
  <c r="F7" i="12"/>
  <c r="F17"/>
  <c r="G71" i="13"/>
  <c r="H71"/>
  <c r="Q175" i="2"/>
  <c r="S175" s="1"/>
  <c r="S176" s="1"/>
  <c r="S193" s="1"/>
  <c r="S194" s="1"/>
  <c r="S414"/>
  <c r="Q463"/>
  <c r="S463" s="1"/>
  <c r="F80" i="17" l="1"/>
  <c r="F83" s="1"/>
  <c r="F73" i="15"/>
  <c r="K404" i="2"/>
  <c r="K453"/>
  <c r="A308"/>
  <c r="G40" i="13"/>
  <c r="H40"/>
  <c r="E26" i="9"/>
  <c r="F24"/>
  <c r="Q420" i="2"/>
  <c r="A356" l="1"/>
  <c r="F26" i="9"/>
  <c r="G24"/>
  <c r="G26" s="1"/>
  <c r="Q469" i="2"/>
  <c r="S469" s="1"/>
  <c r="S470" s="1"/>
  <c r="S487" s="1"/>
  <c r="S488" s="1"/>
  <c r="S420"/>
  <c r="S421" s="1"/>
  <c r="S438" s="1"/>
  <c r="S439" s="1"/>
  <c r="S441" s="1"/>
  <c r="A404" l="1"/>
  <c r="E29" i="16"/>
  <c r="E43" i="13"/>
  <c r="F43" s="1"/>
  <c r="E33" i="17"/>
  <c r="E27" i="15"/>
  <c r="A453" i="2" l="1"/>
  <c r="G43" i="13"/>
  <c r="H43"/>
  <c r="H47" s="1"/>
  <c r="A502" i="2" l="1"/>
  <c r="F9" i="12"/>
  <c r="A550" i="2" l="1"/>
  <c r="F23" i="12"/>
  <c r="A598" i="2" l="1"/>
  <c r="F26" i="12"/>
  <c r="F24"/>
  <c r="F25" s="1"/>
  <c r="A649" i="2" l="1"/>
  <c r="F27" i="12"/>
  <c r="A697" i="2" l="1"/>
  <c r="A745" l="1"/>
  <c r="A793" l="1"/>
  <c r="A841" l="1"/>
  <c r="A889" l="1"/>
  <c r="A937" l="1"/>
  <c r="A985" l="1"/>
  <c r="A1033" l="1"/>
  <c r="A1081"/>
</calcChain>
</file>

<file path=xl/sharedStrings.xml><?xml version="1.0" encoding="utf-8"?>
<sst xmlns="http://schemas.openxmlformats.org/spreadsheetml/2006/main" count="4293" uniqueCount="481">
  <si>
    <t>CANTIDAD</t>
  </si>
  <si>
    <t>VALOR UNITARIO</t>
  </si>
  <si>
    <t>UND</t>
  </si>
  <si>
    <t>ML</t>
  </si>
  <si>
    <t>OBRA</t>
  </si>
  <si>
    <t>LOCALIZACIÓN</t>
  </si>
  <si>
    <t>FECHA</t>
  </si>
  <si>
    <t>ACTIVIDAD</t>
  </si>
  <si>
    <t>CAPITULO</t>
  </si>
  <si>
    <t>CODIGO</t>
  </si>
  <si>
    <t>UNIDAD</t>
  </si>
  <si>
    <t>VALOR</t>
  </si>
  <si>
    <t>RENDIMIENTO (H/M2)</t>
  </si>
  <si>
    <t>SUBTOTAL</t>
  </si>
  <si>
    <t>TARIFA HORARIA ($/H)</t>
  </si>
  <si>
    <t>PRECIO UNITARIO</t>
  </si>
  <si>
    <t>ANALISIS DE PRECIOS UNITARIOS</t>
  </si>
  <si>
    <t>CONTRATANTE</t>
  </si>
  <si>
    <t>ELABORO</t>
  </si>
  <si>
    <t>ING. CARMEN ELENA RAMÍREZ MENESES</t>
  </si>
  <si>
    <t>PRELIMINARES</t>
  </si>
  <si>
    <t>CAPITULO / ITEM</t>
  </si>
  <si>
    <t>OBSERVACIONES</t>
  </si>
  <si>
    <t>HOJA</t>
  </si>
  <si>
    <t>DE</t>
  </si>
  <si>
    <t>DESCRIPCIÓN</t>
  </si>
  <si>
    <t>MATERIAL</t>
  </si>
  <si>
    <t>I - EQUIPO</t>
  </si>
  <si>
    <t>TIPO</t>
  </si>
  <si>
    <t>II - MATERIALES</t>
  </si>
  <si>
    <t>III - TRANSPORTES</t>
  </si>
  <si>
    <t>VOL-PESO</t>
  </si>
  <si>
    <t>DISTANCIA</t>
  </si>
  <si>
    <r>
      <t>(M</t>
    </r>
    <r>
      <rPr>
        <sz val="12"/>
        <color indexed="8"/>
        <rFont val="Calibri"/>
        <family val="2"/>
      </rPr>
      <t>³ O Ton)</t>
    </r>
    <r>
      <rPr>
        <sz val="12"/>
        <color indexed="8"/>
        <rFont val="Arial Narrow"/>
        <family val="2"/>
      </rPr>
      <t>/KM</t>
    </r>
  </si>
  <si>
    <t>TARIFA</t>
  </si>
  <si>
    <t>IV - MANO DE OBRA</t>
  </si>
  <si>
    <t>TRABAJADOR</t>
  </si>
  <si>
    <t>JORNAL</t>
  </si>
  <si>
    <t>V - COSTOS INDIRECTOS</t>
  </si>
  <si>
    <t>PORCENTAJE</t>
  </si>
  <si>
    <t>GLOBAL</t>
  </si>
  <si>
    <t>Global</t>
  </si>
  <si>
    <t>REND.</t>
  </si>
  <si>
    <t>CUADRILLA 1 O + 2 A</t>
  </si>
  <si>
    <t>Unidad</t>
  </si>
  <si>
    <t>Libra</t>
  </si>
  <si>
    <t>MATERIALES</t>
  </si>
  <si>
    <t>VALOR DEL PERSONAL POR FUNCIONES</t>
  </si>
  <si>
    <t>1.-</t>
  </si>
  <si>
    <t>DESCRIPCION</t>
  </si>
  <si>
    <t>VALOR MENSUAL</t>
  </si>
  <si>
    <t>H-h</t>
  </si>
  <si>
    <t xml:space="preserve">Prestaciones 89,52% </t>
  </si>
  <si>
    <t>Total con prestaciones</t>
  </si>
  <si>
    <t>Ayudante</t>
  </si>
  <si>
    <t>Oficial mampostero</t>
  </si>
  <si>
    <t>Oficial pavimentos</t>
  </si>
  <si>
    <t>Maestro de obra</t>
  </si>
  <si>
    <t>Carpintero</t>
  </si>
  <si>
    <t>Operario de soldadura</t>
  </si>
  <si>
    <t>Operario de maquinaria</t>
  </si>
  <si>
    <t>Conductor</t>
  </si>
  <si>
    <t>Total mensual con prestaciones</t>
  </si>
  <si>
    <t>Cuadrilla de concretos (1ay+2 of)</t>
  </si>
  <si>
    <t>Cuadrilla de pavimentos</t>
  </si>
  <si>
    <t>Total Mensual</t>
  </si>
  <si>
    <t>Total H-h con prestaciones</t>
  </si>
  <si>
    <t>CUADRILLA 1</t>
  </si>
  <si>
    <t>1 Oficial + 1 Ayudante</t>
  </si>
  <si>
    <t>CUADRILLA 2</t>
  </si>
  <si>
    <t>CUADRILLA 3</t>
  </si>
  <si>
    <t>1 Oficial + 2 Ayudantes</t>
  </si>
  <si>
    <t>1 Oficial+ 4 Ayudantes</t>
  </si>
  <si>
    <t>2.-</t>
  </si>
  <si>
    <t>DISCRIMINACION DE PERSONAL</t>
  </si>
  <si>
    <t>DISCRIMINACIÓN POR CUADRILLAS</t>
  </si>
  <si>
    <t>COSTO UNIT.</t>
  </si>
  <si>
    <t>COSTO PARCIAL</t>
  </si>
  <si>
    <t>70M2/DIA</t>
  </si>
  <si>
    <t>Herramienta Menor (5%)</t>
  </si>
  <si>
    <t>Herramienta menor (5%)</t>
  </si>
  <si>
    <t>2.30 M2/H</t>
  </si>
  <si>
    <t>3.80 M2/H</t>
  </si>
  <si>
    <t>ITEM</t>
  </si>
  <si>
    <t>Bulldozer Tipo D4 o similar</t>
  </si>
  <si>
    <t>HORA</t>
  </si>
  <si>
    <t>Bulldozer Tipo D5 o similar</t>
  </si>
  <si>
    <t>Bulldozer Tipo D6 o similar</t>
  </si>
  <si>
    <t>Bulldozer Tipo D7 o similar</t>
  </si>
  <si>
    <t>Camabaja</t>
  </si>
  <si>
    <t>Camioneta</t>
  </si>
  <si>
    <t>Cargador Cat 920 3 Yd</t>
  </si>
  <si>
    <t>Cargador Cat 950</t>
  </si>
  <si>
    <t>Carrotanque de agua 1000 gls</t>
  </si>
  <si>
    <t>Camión Doble troque</t>
  </si>
  <si>
    <t>Compactador manual de 1 TN</t>
  </si>
  <si>
    <t>Compactador CA-15 Dinapac autopropuls.</t>
  </si>
  <si>
    <t>Compactador CA-25 Dinapac autopropuls. 12 tn</t>
  </si>
  <si>
    <t>Compactador Neumatico Llantas</t>
  </si>
  <si>
    <t xml:space="preserve">Compactador manual Rana </t>
  </si>
  <si>
    <t>DIA</t>
  </si>
  <si>
    <t>Compactador manual saltarín</t>
  </si>
  <si>
    <t>Compresor con Martillo</t>
  </si>
  <si>
    <t>Cortadora de Concreto e = 5 cm</t>
  </si>
  <si>
    <t>Cortadora de Concreto</t>
  </si>
  <si>
    <t>Elementos de control de tránsito</t>
  </si>
  <si>
    <t>Equipo de Chorro de Arena (sand blastig)</t>
  </si>
  <si>
    <t>Equipo de Golpe para Anclajes</t>
  </si>
  <si>
    <t>Equipo de Oxicorte (corte con acetileno)</t>
  </si>
  <si>
    <t>Equipo de soldadura electrica con planta o gasolina</t>
  </si>
  <si>
    <t>Equipo de perforación</t>
  </si>
  <si>
    <t>Equipo para pintura</t>
  </si>
  <si>
    <t>Esparcidor de gravilla</t>
  </si>
  <si>
    <t>Fresadora / recicladora de pavimentos</t>
  </si>
  <si>
    <t>Gato metálico</t>
  </si>
  <si>
    <t>Irrigador de asfalto  1000 gls</t>
  </si>
  <si>
    <t>Mezcladora de concreto de 1 saco</t>
  </si>
  <si>
    <t>Motobomba D = 3"</t>
  </si>
  <si>
    <t>Motobomba D = 4"</t>
  </si>
  <si>
    <t>Motoniveladora Caterpillar  CAT 120G</t>
  </si>
  <si>
    <t>Malacate de poleas</t>
  </si>
  <si>
    <t>Planta Electrica</t>
  </si>
  <si>
    <t>Planta de Asfalto</t>
  </si>
  <si>
    <t>Pulidora</t>
  </si>
  <si>
    <t>Retroexcavadora Llantas JD410 o equiv.</t>
  </si>
  <si>
    <t>Retroexcavadora orugas de 1.5 yardas (transportada)</t>
  </si>
  <si>
    <t>Señales preventivas de Pare y Siga</t>
  </si>
  <si>
    <t>UN</t>
  </si>
  <si>
    <t>Soldador Electrico Lincoln</t>
  </si>
  <si>
    <t>Tablero de 1,40x0,70</t>
  </si>
  <si>
    <t>Tanque Irrigador</t>
  </si>
  <si>
    <t>Terminadora de Concreto Asfaltico (finisher)</t>
  </si>
  <si>
    <t>Tijeras</t>
  </si>
  <si>
    <t>Tractor de llantas</t>
  </si>
  <si>
    <t>Transporte de Equipos</t>
  </si>
  <si>
    <t>VIAJE</t>
  </si>
  <si>
    <t>Trituradora de mandívulas</t>
  </si>
  <si>
    <t>Vehículo  Delineador</t>
  </si>
  <si>
    <t>Vehículo para Transporte de Agua</t>
  </si>
  <si>
    <t>Vibrador de concreto</t>
  </si>
  <si>
    <t>Volqueta 5 m3</t>
  </si>
  <si>
    <t>M3/KM</t>
  </si>
  <si>
    <t>Regla vibratoria</t>
  </si>
  <si>
    <t>Cercha metalica</t>
  </si>
  <si>
    <t>M2</t>
  </si>
  <si>
    <t>FACTOR</t>
  </si>
  <si>
    <t xml:space="preserve">MO </t>
  </si>
  <si>
    <t>ADMINISTRACIÓN DE OBRA, IMPREVISTOS Y UTILIDAD</t>
  </si>
  <si>
    <t>VALOR TOTAL DEL ITEM</t>
  </si>
  <si>
    <t>Volqueta 7 M3</t>
  </si>
  <si>
    <t>ROLLO DE NYLON</t>
  </si>
  <si>
    <t>PUNTILLA DE 2"</t>
  </si>
  <si>
    <t>KG</t>
  </si>
  <si>
    <t>ARENA</t>
  </si>
  <si>
    <t>AGUA</t>
  </si>
  <si>
    <t>M3</t>
  </si>
  <si>
    <t>LT</t>
  </si>
  <si>
    <t>M O REAL</t>
  </si>
  <si>
    <t>TRITURADO</t>
  </si>
  <si>
    <t>BASTIDOR ECONOMICO</t>
  </si>
  <si>
    <t>Unidad X 3M</t>
  </si>
  <si>
    <t>CEMENTO GRIS TIPO 1 ARGOS</t>
  </si>
  <si>
    <t>BULTO X 50 KG</t>
  </si>
  <si>
    <t>BOTE DE MATERIAL COMUN</t>
  </si>
  <si>
    <t>MP 19202-193532 CAU</t>
  </si>
  <si>
    <t>TABLA CEP 1 CARA 20X300X2.5 CM</t>
  </si>
  <si>
    <t>SIFON 2" SANITARIO</t>
  </si>
  <si>
    <t>CODO 90 4" SANITARIO</t>
  </si>
  <si>
    <t>TUBO 2"</t>
  </si>
  <si>
    <t>Unidad X 6M</t>
  </si>
  <si>
    <t>TUBO 4"</t>
  </si>
  <si>
    <t>TUBO 1/2" PVC</t>
  </si>
  <si>
    <t>UNION 1/2" PVC</t>
  </si>
  <si>
    <t>CODO 90 1/2" PVC</t>
  </si>
  <si>
    <t>TEE 90 1/2" PVC</t>
  </si>
  <si>
    <t>LIMPIADOR</t>
  </si>
  <si>
    <t>SOLDADURA</t>
  </si>
  <si>
    <t>1/4 GALON</t>
  </si>
  <si>
    <t>VALVULA 1/2"</t>
  </si>
  <si>
    <t>ACERO 3/8"</t>
  </si>
  <si>
    <t>CONCRETO 3000 PSI (21 MPA)</t>
  </si>
  <si>
    <t>CONCRETO 2000 PSI (14 MPA)</t>
  </si>
  <si>
    <t>CONCRETO 2500 PSI (17.5 MPA)</t>
  </si>
  <si>
    <t>MORTERO 1 : 3</t>
  </si>
  <si>
    <t>MALLA DE POLLO</t>
  </si>
  <si>
    <t>REMODELACIÓN CARDIOIMÁGENES DEL CAUCA</t>
  </si>
  <si>
    <t>CALLE 15 N # 2 - 256 BARRIO LA ESTANCIA - POPAYAN CAUCA</t>
  </si>
  <si>
    <t>DR. CARLOS ALBERTO ASTUDILLO</t>
  </si>
  <si>
    <t>16 DICIEMBRE DE 2010</t>
  </si>
  <si>
    <t>4/H</t>
  </si>
  <si>
    <t>3 M3/H</t>
  </si>
  <si>
    <t>VALOR ENLAZADO</t>
  </si>
  <si>
    <t>VALOR REAL</t>
  </si>
  <si>
    <t>LAVAMANOS LINEA INSTITUCIONAL INCLUYE GRIFERIA Y ACCESORIOS</t>
  </si>
  <si>
    <t>CEMENTO BLANCO</t>
  </si>
  <si>
    <t>GRIFO CUELLO DE GANZO</t>
  </si>
  <si>
    <t>SILICONA</t>
  </si>
  <si>
    <t>ESTUCO RELLENO</t>
  </si>
  <si>
    <t>PEGACOR</t>
  </si>
  <si>
    <t>MALLA CON VENA</t>
  </si>
  <si>
    <t>GUARDA ESCOBA PLASTICO</t>
  </si>
  <si>
    <t>CHAZO Y TORNILLO CABEZA PLANA 1"</t>
  </si>
  <si>
    <t>LIJA 180</t>
  </si>
  <si>
    <t>PERLIN OMEGA Y ANGULO X 2.40</t>
  </si>
  <si>
    <t>CINTA X 60 M</t>
  </si>
  <si>
    <t>RELLENO ESTUCO MASTIL</t>
  </si>
  <si>
    <t>GALON</t>
  </si>
  <si>
    <t>LAMINA DE SUPERBOARD 1.22X2.44M 9 MM</t>
  </si>
  <si>
    <t>CERÀMICA PISO PARED PARA BAÑO 20X30</t>
  </si>
  <si>
    <t xml:space="preserve">GUARDA ESCOBA GRANITO PULIDO MEDIA CAÑA </t>
  </si>
  <si>
    <t>PROMICAL</t>
  </si>
  <si>
    <t>PISO EN BALDOSA DE GRANITO PULIDO 40X40</t>
  </si>
  <si>
    <t xml:space="preserve">PUERTA ENTAMBORADA DE 0.75 M </t>
  </si>
  <si>
    <t>PUERTA ENTAMBORADA DE 0.95 M</t>
  </si>
  <si>
    <t>ESTUCO PLASTICO PROFESIONAL</t>
  </si>
  <si>
    <t>CHAPA</t>
  </si>
  <si>
    <t>READECUACIÓN SEDE SERVICIOS GENERALES</t>
  </si>
  <si>
    <t>UNIVERSIDAD DEL CAUCA -SERVICIOS GENERALES</t>
  </si>
  <si>
    <t>UNIVERSIDAD DEL CAUCA</t>
  </si>
  <si>
    <t>DESMONTE VENTANA</t>
  </si>
  <si>
    <t>DEMOLICION DE ANDEN EN CONCRETO SIMPLE</t>
  </si>
  <si>
    <t xml:space="preserve">ESTRUCTURA </t>
  </si>
  <si>
    <t>MAMPOSTERIA</t>
  </si>
  <si>
    <t>ING. JOHN JAIRO LEDEZMA SOLANO</t>
  </si>
  <si>
    <t>MP 19202-128892 CAU</t>
  </si>
  <si>
    <t>CUADRILLA 1 O + 1 A</t>
  </si>
  <si>
    <t>2 UND/H</t>
  </si>
  <si>
    <t>2 UND/DIA</t>
  </si>
  <si>
    <t>8 M2/H</t>
  </si>
  <si>
    <t>4 ML/H</t>
  </si>
  <si>
    <t>3 M2/H</t>
  </si>
  <si>
    <t>6 M3/DIA</t>
  </si>
  <si>
    <t>ACERO 1/2" (4200 Kg/M2)</t>
  </si>
  <si>
    <t>SOLDADOR ELECTRICO (DIA)</t>
  </si>
  <si>
    <t>OXICORTE (OXIGENO - ACETILENO)</t>
  </si>
  <si>
    <t>ANDAMIO METALICO TUBULAR</t>
  </si>
  <si>
    <t>SOLDADURA 6011 X 1/8"</t>
  </si>
  <si>
    <t>ANTICORROSIVO PHCL</t>
  </si>
  <si>
    <t>KLG</t>
  </si>
  <si>
    <t>GLN</t>
  </si>
  <si>
    <t xml:space="preserve">ARANDELA NEOPRENO                                           </t>
  </si>
  <si>
    <t xml:space="preserve">ESPIGO ALUM.-TUERCA 250MM                                   </t>
  </si>
  <si>
    <t xml:space="preserve">MALLA ESLABONADA  2"  #10                                   </t>
  </si>
  <si>
    <t xml:space="preserve">ESMALTE SINTETICO </t>
  </si>
  <si>
    <t xml:space="preserve">TUBO GALV. 3"     </t>
  </si>
  <si>
    <t xml:space="preserve">ALAMBRE DE PUAS      #12.5  </t>
  </si>
  <si>
    <t>KGS</t>
  </si>
  <si>
    <t xml:space="preserve">GORRO ALUMINIO 3"           </t>
  </si>
  <si>
    <t>ANTISOL BLANCO  UNX20 KG.</t>
  </si>
  <si>
    <t>LADRILLO COMUN</t>
  </si>
  <si>
    <t>20M2/DIA</t>
  </si>
  <si>
    <t>GUARDESCOBA</t>
  </si>
  <si>
    <t xml:space="preserve">VIDRIO TRANSP.      4 MM                                    </t>
  </si>
  <si>
    <t>SILICONA TRANSPARENT</t>
  </si>
  <si>
    <t xml:space="preserve">LAM.COLD ROLLED C.20   1.0MM - 100X200CM                     </t>
  </si>
  <si>
    <t>4.5M2/DIA</t>
  </si>
  <si>
    <t>VIDRIO TRANSPARENTE 6mm</t>
  </si>
  <si>
    <t xml:space="preserve">PISAVIDRIO U 1/2X1/2 ANOLO                                  </t>
  </si>
  <si>
    <t>ADOQUIN</t>
  </si>
  <si>
    <t xml:space="preserve">REGLA VIBRATORIA </t>
  </si>
  <si>
    <t>25ML/DIA</t>
  </si>
  <si>
    <t>TOTAL COSTO DIRECTO DEL PROYECTO</t>
  </si>
  <si>
    <t>TOTAL COSTOS INDIRECTOS AIU 22%</t>
  </si>
  <si>
    <t>TOTAL COSTO DIRECTO + COSTO INDIRECTO</t>
  </si>
  <si>
    <t>IVA  DEL 16 % SOBRE 5 % DE UTILIDAD</t>
  </si>
  <si>
    <t>COSTO TOTAL DEL PROYECTO</t>
  </si>
  <si>
    <t>PERLIN EN C 220X80X25 (3mm)</t>
  </si>
  <si>
    <t>TUERCA 3/8"</t>
  </si>
  <si>
    <t>FEBRERO DE 2011</t>
  </si>
  <si>
    <t>Motosierra electrica</t>
  </si>
  <si>
    <t>DESMONTE PUERTAS INTERNAS</t>
  </si>
  <si>
    <t xml:space="preserve">DESMONTE CIELO FALSO </t>
  </si>
  <si>
    <t>DESMONTE LUMINARIAS</t>
  </si>
  <si>
    <t>RELLENO EN ROCA MUERTA</t>
  </si>
  <si>
    <t>DESMONTE DE BARANDA TUBULAR</t>
  </si>
  <si>
    <t>DESMONTE DIVISIONES MODULARES</t>
  </si>
  <si>
    <t>DEMOLICION MESONES</t>
  </si>
  <si>
    <t xml:space="preserve">PISOS </t>
  </si>
  <si>
    <t>MANTENIMIENTO Y LIMPIEZA</t>
  </si>
  <si>
    <t>DESMONTE BAJANTES DE AGUAS LLUVIAS</t>
  </si>
  <si>
    <t xml:space="preserve">PRESUPUESTO </t>
  </si>
  <si>
    <t>5,80 M2/H</t>
  </si>
  <si>
    <t xml:space="preserve">RENDIMIENTO </t>
  </si>
  <si>
    <t>CUADRILLA 1 O + 3 A</t>
  </si>
  <si>
    <t>1 M3/DIA</t>
  </si>
  <si>
    <t>ROCA MUERTA</t>
  </si>
  <si>
    <t>1 M3/H</t>
  </si>
  <si>
    <t>ACERO (4200 Kg/M2)</t>
  </si>
  <si>
    <t>ANGULO 2"X1/8"</t>
  </si>
  <si>
    <t>TUBO METALICO 2"</t>
  </si>
  <si>
    <t xml:space="preserve">Andamio  Metalico tubular  </t>
  </si>
  <si>
    <t>PERLIN 100X50X0,2CM</t>
  </si>
  <si>
    <t>PANEL DE YESO</t>
  </si>
  <si>
    <t>CIELO FALSO CON SOPORTE</t>
  </si>
  <si>
    <t>PERFIL PERIMETRAL</t>
  </si>
  <si>
    <t>ANALISIS BASICOS</t>
  </si>
  <si>
    <t>MORTERO 1:2</t>
  </si>
  <si>
    <t>ARENA FINA</t>
  </si>
  <si>
    <t>CEMENTO GRIS x 50 KG</t>
  </si>
  <si>
    <t>SC</t>
  </si>
  <si>
    <t>ANDAMIO TUBULAR X 1.00 M</t>
  </si>
  <si>
    <t>ANDAMIO TUBLAR X 1.00 M</t>
  </si>
  <si>
    <t>CARRETA BUGUI 2 LLATAS</t>
  </si>
  <si>
    <t>Carreta bugui 2 llantas</t>
  </si>
  <si>
    <t>MADERA PARA LOCALIZACION</t>
  </si>
  <si>
    <t>PUNTILLA COMUN</t>
  </si>
  <si>
    <t>LB</t>
  </si>
  <si>
    <t>DESPERDICIO</t>
  </si>
  <si>
    <t>%</t>
  </si>
  <si>
    <t>MATERIAL MIXTO</t>
  </si>
  <si>
    <t>CONCRETO 1500 PSI</t>
  </si>
  <si>
    <t>MORTERO 1 : 2</t>
  </si>
  <si>
    <t>CUADRILLA 1 O + 8 A</t>
  </si>
  <si>
    <t>MORTERO 1:3</t>
  </si>
  <si>
    <t>CONCRETO 3000 PSI (1:2:3)</t>
  </si>
  <si>
    <t>MEZCLADORA EN CONCRETO</t>
  </si>
  <si>
    <t>VIBRADOR DE CONCRETO</t>
  </si>
  <si>
    <t xml:space="preserve">ARENA </t>
  </si>
  <si>
    <t>CONCRETO 1500 PSI (1:3:5)</t>
  </si>
  <si>
    <t>CONCRETO 2000 PSI (1:3:3)</t>
  </si>
  <si>
    <t>TOLETE COMUN 7X 14X28</t>
  </si>
  <si>
    <t>PANEL YESO</t>
  </si>
  <si>
    <t>MEZCLADORA 1 SACO ELECTRONICA</t>
  </si>
  <si>
    <t>VIBRADOR CONCRETO GASOLINA</t>
  </si>
  <si>
    <t>TABLA FORMALETA 1X10X</t>
  </si>
  <si>
    <t>PEGADOR BLANCO</t>
  </si>
  <si>
    <t>CEMENTO BLANCO X KG</t>
  </si>
  <si>
    <t>CESPED</t>
  </si>
  <si>
    <t>ALAMBRE DE AMARRE</t>
  </si>
  <si>
    <t>CUADRILLA 1 O + 4 A</t>
  </si>
  <si>
    <t>TORNILLO DE ANCLAJE</t>
  </si>
  <si>
    <t xml:space="preserve">PERNOS </t>
  </si>
  <si>
    <t xml:space="preserve">Platina hierro </t>
  </si>
  <si>
    <t>kg</t>
  </si>
  <si>
    <t>SUBTOTAL:</t>
  </si>
  <si>
    <t>GBL</t>
  </si>
  <si>
    <t>CERAMICA STONE ALMOND TRAFICO 5 (40 X 40 cm)</t>
  </si>
  <si>
    <t>CERAMICA PARED ALFA BLANCA 20 X 20</t>
  </si>
  <si>
    <t>CERAMICA PISO ALFA BLANCA 20 X 20</t>
  </si>
  <si>
    <t xml:space="preserve">UN </t>
  </si>
  <si>
    <t>Lavamanos fenix 4 conj. Cr Iincluye griferia</t>
  </si>
  <si>
    <t>PINTURA EPOXICA DE ALTOS SOLIDOSPINTUCO</t>
  </si>
  <si>
    <t>PINTURA LAVABLE EN ACEITE PINTUCO</t>
  </si>
  <si>
    <t>ESTUCO PLASTICO SIKA</t>
  </si>
  <si>
    <t>Estoperol negro 3.5mm de espesor</t>
  </si>
  <si>
    <t xml:space="preserve">Tablon de 30x30 </t>
  </si>
  <si>
    <t>TOTAL COSTOS INDIRECTOS AIU 25%</t>
  </si>
  <si>
    <t>COSTO UNIT. + AIU</t>
  </si>
  <si>
    <t>COLUMNETAS DE CONFINAMIENTO en concreto reforzado de de 30X 15cm  incluye formaleta, concreto de 3000psi y acero de (4200kg/cm2)</t>
  </si>
  <si>
    <t>COLUMNAS CONCRETO REFORZADO  en concreto reforzado de 30X 50 CM incluye formaleta, concreto de 3000psi y acero de (4200kg/cm2)</t>
  </si>
  <si>
    <t>sanitario completo Ref. STILO 30535 Color: BONE, incluye  acople de manguera y accesorios</t>
  </si>
  <si>
    <t xml:space="preserve">LAVACON MESON EN ACERO INOXIDABLE 0.60 X 1.10 </t>
  </si>
  <si>
    <t>LAMINA EN POLICARBONATO ALVEOLAR DE 6mm con todos sus elementos para su correcta instalacion</t>
  </si>
  <si>
    <t xml:space="preserve">CUBIERTA CORRUGADA DE ASBESTO CEMENTO ETERNIT N° 8 con todos los elementos para su correcta instalacion  </t>
  </si>
  <si>
    <t>CUBIERTA CORRUGADA DE ASBESTO CEMENTO ETERNIT N°8 CON TODOS LOS ELEMENTOS PARA SU CORRECTA INSTALACION</t>
  </si>
  <si>
    <t>BALDOSA TIPO ALFA TRAFICO 5  COLOR CAFÉ DE 30 X 30</t>
  </si>
  <si>
    <t>SUBTOTAL DAS</t>
  </si>
  <si>
    <t>CUADRO GENERAL CALCULO DE ITEMS - DAS</t>
  </si>
  <si>
    <t>LOCALIZACION Y REPLANTEO</t>
  </si>
  <si>
    <t>DEMOLICION DE BORDILLO</t>
  </si>
  <si>
    <t>INSTALACIONES HIDROSANITARIAS</t>
  </si>
  <si>
    <t xml:space="preserve">EXCAVACIÓN Y RECOMPACTACION INSTALACIONES HIDROSANITARIAS  </t>
  </si>
  <si>
    <t>INSTALACIÓN PUNTO HIDRÁULICO 1/2" PVC</t>
  </si>
  <si>
    <t>COLUMNA METALICA EN CAJON PERFIL C CALIBRE 20</t>
  </si>
  <si>
    <t>VIGA METALICA EN CAJON PERFIL C CALIBRE 20</t>
  </si>
  <si>
    <t>CERRAMIENTO MALLA ESLABONADA CON TUBO GALVANIZADO 3"</t>
  </si>
  <si>
    <t>LOSA CUBIERTA PORTERIA E=5CM CCTO REFORZADO IMPERMEABILIZADA</t>
  </si>
  <si>
    <t>VIGA METALICA SENCILLA PERFIL C CALIBRE 20</t>
  </si>
  <si>
    <t>TENSORES DE 3/8"</t>
  </si>
  <si>
    <t>MURO EN MAMPOSTERIA TIPO SOGA SUCIO</t>
  </si>
  <si>
    <t>ESTUCO PLASTICO PARA MUROS AMBAS CARAS</t>
  </si>
  <si>
    <t>PISO EN CERÀMICA CON MORTERO DE NIVELACIÓN PORTERIAS T3</t>
  </si>
  <si>
    <t>PISO EN CERAMICA CON MORTERO DE NIVELACIÓN ACESO BIOMETRIA T5</t>
  </si>
  <si>
    <t>PISO EN CERAMICA CON MORTERO DE NIVELACIÓN ACESO PEATONAL T5</t>
  </si>
  <si>
    <t xml:space="preserve">CERRAMIENTO VIDRIO TEMPLADO </t>
  </si>
  <si>
    <t>CESPED BAJO ADOQUINADO HUECO</t>
  </si>
  <si>
    <t>REJA SEGUR.LAMI.TUB.1,1/2"x1,1/2 CAL.20 ACCESO PEATONAL Y  (2)VEHICULAR</t>
  </si>
  <si>
    <t>CUADRO GENERAL CALCULO DE ITEMS - ACCESO</t>
  </si>
  <si>
    <t>SUBTOTAL ACCESO</t>
  </si>
  <si>
    <t>SUMINISTRO E INSTALACIÓN DE PUNTOS SANITARIOS 4"</t>
  </si>
  <si>
    <t>SUMINISTRO E INSTALACIÓN DE TUBERIA 2"</t>
  </si>
  <si>
    <t>SUMINISTRO E INSTALACIÓN DE PUNTOS SANITARIOS 2"</t>
  </si>
  <si>
    <t>SUMINSITRO E INSTALACIÓN DE TUBERIA 4"</t>
  </si>
  <si>
    <t>SUMINISTRO E INSTALACION DE LAVAMANOS Y ACCESORIOS</t>
  </si>
  <si>
    <t xml:space="preserve">INSTALACION DE VENTANAS SUMINISTRO, HABILITADO, FABRICACION Y COLOCACION DE VENTANA CUADRADA TIPO V-3 DE 90 X 90, FORMADA A BASE DE MARCO SOLERA DE ACERO DE 2"x 1/8", CUADRADO DE 3/4" Y REDONDO DE 3/8", ADEMÁS UNA VIGUETA FORMADA POR SOLERA DE 1" x 1/8" , UN CUADRADO DE 1/2" Y UN REDONDO DE 3/8" FIJADO AL MARCO EN SU PERÍMETRO CON TORNILLOS DE CABEZA DE GOTA @ 20 CM., TODO CON PINTURA ANTICORROSIVO Y ACABADO CON DOS MANOS DE ESMALTE ALQUIDALICO DE LA MARCA SERWIN-WILLIAMS. INCLUYE: EL SUMINISTRO Y COLOCACION DE CRISTAL FLOTADO DE 6 MM DE ESPESOR, LA FIJACIÓN DEL MARCO CON TAQUETES Y TORNILLOS, BARRENOS, SELLADO CON SILICÓN ENTRE CRISTAL Y VENTANA Y VENTANA Y MURO POR AMBAS CARAS. ETC.
</t>
  </si>
  <si>
    <t>SUMINISTRO E INSTALACION PUERTA DE ALUMINIO ANODIZADO DURANODIC DE LA LINEA COMERCIAL ARQUITECTONICA MARCA CUPRUM CON PERFILES DE 3"X1 3/4" ESTÁNDAR, INCLUYE: CRISTAL DE 6 MM, SUMINISTRO DE MATERIALES, DESPERDICIOS, HERRAJES, MATERIALES PARA FIJACION Y DE CONSUMO, TORNILLOS, BATIENTES, PASADORES, VIGETAS, BARRENOS, SELLADO CON DOW-CORNING ENTRE PERFILES Y ENTRE PERFILES Y VANOS POR AMBAS CARAS, TRAZO, FABRICACION, ARMADO, MONTAJE, INSTALACION, ACARREOS, CARGA, DESCARGA, ANDAMIOS, MANO DE OBRA, HERRAMIENTAS, EQUIPO, LIMPIEZA, Y TODO LO NECESARIO PARA SU CORRECTA EJECUCION Y FUNCIONAMIENTO A ENTERA SATISFACIÓN.</t>
  </si>
  <si>
    <t>PINTURA TIPO 1 A TRES MANOS</t>
  </si>
  <si>
    <t>CORTE, CARGA Y RETIRO DE ARBOLES  EXISTENTE DE 20 A 50 CM DE DIAMETRO INCLUYE RETIRO DE RAICES</t>
  </si>
  <si>
    <t>EXCAVACION MATERIAL COMUN  INCLUYE RAICES ARBOL</t>
  </si>
  <si>
    <t>LOCALIZACION  GENERAL Y REPLANTEO DE MUROS</t>
  </si>
  <si>
    <t>DESCAPOTE  Y NIVELACION H PROMEDIO  30 CM</t>
  </si>
  <si>
    <t>DESMONTE DE SANITARIO</t>
  </si>
  <si>
    <t>CAJA DE INSPECCIÓN EN CONCRETO 300 PSI 0.60M X 0.60 M , INC TAPA, REFUERZO Y CAÑUELAS ESMALTADAS (H 1.0M)</t>
  </si>
  <si>
    <t>ZAPATA CONCRETO 3000 PSI REFORZADO INCLUYE FORMALETA</t>
  </si>
  <si>
    <t xml:space="preserve"> </t>
  </si>
  <si>
    <t>ANDEN EN CONCRETO 3000 PSI E= 10 CM, CON ADECUACION DE TERRENO</t>
  </si>
  <si>
    <t xml:space="preserve">DEMOLICIÓN MUROS EN LADRILLO COMUN TIPO SOGA </t>
  </si>
  <si>
    <t xml:space="preserve">DEMOLICIÓN DE PISO PRIMARIO E=0.10 M </t>
  </si>
  <si>
    <t>RETIRO DE PISO EN BALDOSA</t>
  </si>
  <si>
    <t>SOLADO DE LIMPIEZA E=0.07M 2000 PSI</t>
  </si>
  <si>
    <t>CONSTRUCCION DE MURO DOBLE CARA EN LAMINAS DE SUPERBOARD  10 mm, SOBRE PERFILERIA COMO SE MUESTRA EN EL PLANO ANEXO,  CON TRATAMIENTO DE JUNTAS CON MASILLA TIPO JOINT COMPOUND SOBRE CINTA MALLA. ACABADO EN ESTUCO Y PINTURA TIPO VINILO  I, A TRES (3) MANOS, INCLUYE ANCLAJE A LOSA.</t>
  </si>
  <si>
    <t xml:space="preserve">CONSTRUCCION PISO PRIMARIO EN CONCRETO 3000 PSI REFORZADO F'C 17.5 E= 8 cm </t>
  </si>
  <si>
    <t xml:space="preserve">CESPED BAJO ADOQUIN HUECO CON TIERRA NEGRA Y PASTO KIKUYO
</t>
  </si>
  <si>
    <t>CONSTRUCCION DE CIELO FALSO EN SUPERBOARD, INSTALADO SOBRE PERFILERIA ROLADA CALIBRE 26, cada 40 cm, CON TRATAMIENTO DE JUNTAS TIPO JOINT COMPOUND SOBRE CINTA MALLA.  INCLUYE ESTUCO Y PINTURAVINILO TIPO I A TRES (3) MANOS, ESPESOR LAMINA SUPERBOARD   6 mm.</t>
  </si>
  <si>
    <t xml:space="preserve">PISO EN TABLON DE 30x30cm y 12mm DE ESPESOR CON MORTERODE NIVELACION 1:3  1/4x26 Y NARIZ EN "L" ESPECIAL COLOR ARENA TIPO MOORE O SIMILAR)
</t>
  </si>
  <si>
    <t>SUMINISTRO E INSTALACION DE SANITARIO</t>
  </si>
  <si>
    <t>CONCRETO DE 3000 PSI PARA SARDINELES</t>
  </si>
  <si>
    <t>CONCRETO DE 3000 PSI PARA CAÑUELAS</t>
  </si>
  <si>
    <t>TUBERIA PVC SANITARIA DE 8"  PARA SUMIDEROS</t>
  </si>
  <si>
    <t>TUBERIA PVC SANITARIA DE 4"  PARA  CAÑUELA</t>
  </si>
  <si>
    <t>SIFON PVC SANITARIO 4"</t>
  </si>
  <si>
    <t>REJILLA METALICA PARA CAÑUELA</t>
  </si>
  <si>
    <t>CARPINTERIA METALICA</t>
  </si>
  <si>
    <t>MAMPOSTERIA Y ACABADOS</t>
  </si>
  <si>
    <t>PAVIMENTOS Y VARIOS</t>
  </si>
  <si>
    <t>REPELLO SOBRE MUROS AMBAS CARAS MORTERO 1:3</t>
  </si>
  <si>
    <t>MUROS  Y CIELO RASOS LIVIANOS</t>
  </si>
  <si>
    <t>4.12</t>
  </si>
  <si>
    <t>BAJANTES  AGUAS LLUVIAS 4" PVC</t>
  </si>
  <si>
    <t>CANAL CL 22, LAMINA GALVANIZADA,  RECOLECTOR AGUAS LLUVIAS</t>
  </si>
  <si>
    <t>DEMOLICION BORDILLO  CONCRETO SIMPLE</t>
  </si>
  <si>
    <t>SUMIDEROS EN CONCRETO 3000 psi</t>
  </si>
  <si>
    <t xml:space="preserve">BORDILLO EN CONCRETO 3000 psi  A80 20x35x1
 </t>
  </si>
  <si>
    <t>SUBTOTAL ACCESOS</t>
  </si>
  <si>
    <t>SUB TOTAL DAS</t>
  </si>
  <si>
    <t>COSTOS DIRECTOS ELECTRICOS</t>
  </si>
  <si>
    <t>INSTALACIONES ELECTRICAS DEL DAS Y LOS ACCESOS</t>
  </si>
  <si>
    <t>SALIDA ALUMBRADO A 120 VOLTIOS   INC LAMPARA FLUORESCENTE</t>
  </si>
  <si>
    <t>SALIDA ALUMBRADO A 120 VOLTIOS 70 WATTS</t>
  </si>
  <si>
    <t xml:space="preserve">SALIDA TOMA DOBLE CON POLO A TIERRA 120 VOLTIOS </t>
  </si>
  <si>
    <t>SALIDA VOZ Y DATOS  CABLE CATEGORIA 6A</t>
  </si>
  <si>
    <t>SALIDA TOMA DOBLE CON POLO A TIERRA 120 VOLTIOS  REGULADO</t>
  </si>
  <si>
    <t>COLOCACION DE BREAKER MONOPOLAR</t>
  </si>
  <si>
    <t>COLOCACION DE BREAKER BIPOLAR</t>
  </si>
  <si>
    <t xml:space="preserve"> COLOCACION DE CAJA DE STRIP TIPO TELEFONICO Y ACOMETIDA</t>
  </si>
  <si>
    <t>COLOCACION DE TABLERO TRIFILAR DE 12 CIRCUITOS Y ACOMETIDA</t>
  </si>
  <si>
    <t>COLOCACION DE TABLERO TRIFILAR DE 4 CIRCUITOS Y ACOMETIDA</t>
  </si>
  <si>
    <t>AREA DAS</t>
  </si>
  <si>
    <t>AREA ACCESOS</t>
  </si>
  <si>
    <t>SALIDA ALUMBRADO A 120 VOLTIOS  INCLUYE LAMPARA FLUORESCENTE</t>
  </si>
  <si>
    <t xml:space="preserve"> SALIDA TOMA DOBLE CON POLO A TIERRA 120 VOLTIOS  REGULADO</t>
  </si>
  <si>
    <t xml:space="preserve"> COLOCACION DE TABLERO TRIFILAR DE 8 CIRCUITOS Y ACOMETIDA</t>
  </si>
  <si>
    <t xml:space="preserve">EXCAVACION MATERIAL COMUN E=0.50 </t>
  </si>
  <si>
    <r>
      <t>M</t>
    </r>
    <r>
      <rPr>
        <sz val="9"/>
        <color indexed="8"/>
        <rFont val="Calibri"/>
        <family val="2"/>
      </rPr>
      <t>²</t>
    </r>
  </si>
  <si>
    <r>
      <t>M</t>
    </r>
    <r>
      <rPr>
        <sz val="9"/>
        <color indexed="8"/>
        <rFont val="Calibri"/>
        <family val="2"/>
      </rPr>
      <t>³</t>
    </r>
  </si>
  <si>
    <t>ARQ. DIEGO ANDRES CASTRO  GARCIA</t>
  </si>
  <si>
    <t>COORDINADOR</t>
  </si>
  <si>
    <t>UNIDAD DE DESARROLLO DE INFRAESTRUCTURA</t>
  </si>
  <si>
    <t>INGENIERO CONTRATISTA</t>
  </si>
  <si>
    <t xml:space="preserve">            REINEL MOSQUERA FERNANDEZ</t>
  </si>
  <si>
    <t xml:space="preserve"> UNIDAD DE DESARROLLO DE INFRAESTRUCTURA</t>
  </si>
  <si>
    <t>CANT</t>
  </si>
  <si>
    <t>CERCHA METALICA TIPO 1 de longitud 16.63 con angulos de 2" X 1/8" con anticorrosivo PHCL, según diseño.</t>
  </si>
  <si>
    <t>CERCHA METALICA TIPO 2 de longitud de 18,09 con angulos de  2"X 1/8" con anticorrosivo PHCL, según diseño.</t>
  </si>
  <si>
    <t xml:space="preserve"> LAMINA DE POLICARBONATO MACIZO 2.0 MM  DE 2.05 X 3.05, ver plano.</t>
  </si>
  <si>
    <t>SOPORTE METALICO CUBIERTA CON TUBO METALICO DE 2" Y PLATINA DE HIERRO DE E= 10mm, según diseño.</t>
  </si>
  <si>
    <t>ESTRUCTURA METÁLICA DE CUBIERTA EN ALUMINIO POLIURETANO, INC CORREAS , según diseño.</t>
  </si>
  <si>
    <r>
      <t>M</t>
    </r>
    <r>
      <rPr>
        <sz val="9"/>
        <rFont val="Calibri"/>
        <family val="2"/>
      </rPr>
      <t>²</t>
    </r>
  </si>
  <si>
    <t>SUMINISTRO E INSTALACION DE LAVAMANOSDE PEDESTAL  Ref.Verona  Color:  BONE, incluye llave automática para lavamanos Ref. 947120001, acople manguera lavamanos y sifón desague lavamanos Ref. 931430001</t>
  </si>
  <si>
    <t>SUMINISTRO CORTE  FLEJE Y AMARRE DE HIERRO DE  60000 PSI</t>
  </si>
  <si>
    <t xml:space="preserve">COLUMNETAS DE CONFINAMIENTO en concreto  de 30X 15cm  incluye formaleta, concreto de 3000psi </t>
  </si>
  <si>
    <t>SUMINISTRO CORTE FLEJE Y AMARRE DE HIERRO DE 60000  PSI</t>
  </si>
  <si>
    <t xml:space="preserve">PISO EN CERAMICA CON MORTERO1:3 DE NIVELACION DE PISO   T3
</t>
  </si>
  <si>
    <t>VALOR TOTAL DEL PROYECTO</t>
  </si>
  <si>
    <t>CUBIERTA ONDULADA DE ASBESTO CEMENTO ETERNIT  CON TODOS LOS ELEMENTOS PARA SU CORRECTA INSTALACION</t>
  </si>
  <si>
    <t xml:space="preserve"> PRESUPUESTO OFICIAL</t>
  </si>
  <si>
    <t>VR. UNIT.</t>
  </si>
  <si>
    <t>VR. TOTAL</t>
  </si>
  <si>
    <t xml:space="preserve">No </t>
  </si>
  <si>
    <t xml:space="preserve">                       UNIVERSIDAD DEL CAUCA</t>
  </si>
  <si>
    <t xml:space="preserve">                       VICERRECTORIA ADMINISTRATIVA</t>
  </si>
  <si>
    <t xml:space="preserve">                       DIVISION ADMINISTRATIVA Y DE SERVICIOS</t>
  </si>
  <si>
    <t>Und</t>
  </si>
  <si>
    <t xml:space="preserve">IVA  DEL 16 % </t>
  </si>
  <si>
    <t>VALOR COSTO DIRECTO</t>
  </si>
  <si>
    <t>NOTA: LOS VALORES UNITARIOS Y EL VALOR TOTAL INCLUYEN LOS COSTOS DE FLETES Y TRANPORTES</t>
  </si>
  <si>
    <t>DIVISION ADMINISTRATIVA Y DE SERVICIOS</t>
  </si>
  <si>
    <t>Ing. Luz oliva Herrera Sánchez</t>
  </si>
  <si>
    <t>Profesional Especializada</t>
  </si>
  <si>
    <t xml:space="preserve">ADQUISICION DE SILLAS UNIVERSITARIAS PARA LAS DIFERENTES UNIDADES ACADEMICAS DE LA UNIVERSIDAD DEL CAUCA </t>
  </si>
  <si>
    <t>SILLA UNIVERSITARIA    BRAZO FIJO     Estructura patas, Compuesta por dos piezas dobladas en tubería de 7/8" calibre 16 dispuesta en forma de A con dos piezas de refuerzo, una a cada lado, fabricadas en lámina calibre 12 doblada lo que aumenta la rigidez de la unión y soldadas con soldadura mig oculta.  Rejilla porta libros travesaño y porta pie. Rejilla fabricada en varilla de 1/4" dobladas para mejor comportamiento estructural y soldadas a travesaño delantero de 3/4" calibre 16 y al portapie trasero de 7/8" cal 16, portapie recubierto para evitar el deterioro de la pintura con el continuo contacto con los zapatos del usuario
Estructura brazo. Fabricada en tubería de 7/8" calibre 16 está compuesto por dos galerías que se integran para dar mayor resistencia y apoyo a la tableta de escritura, esta estructura brazo se encuentra soldada al resto de la estructura directamente a las piezas de refuerzo inferior con dobles cordones de soldadura lo que aumenta la resistencia en este punto
Asiento. Inyectado en polipropileno anti blanqueo, el asiento ensamblado al herraje en 6 puntos de fijación soportados en torres y venas estructurales ubicadas estratégicamente en los puntos de mayor concentración de esfuerzos.  Espaldar ensamblado a la estructura directamente en la parte superior y fijado en dos puntos en la parte inferior evitando cualquier posibilidad de desprendimiento.   Ambas piezas presentan redondeos y venas estructurales que mejoran el comportamiento y resistencia mecánica de las partes. (ver imagen)
Asiento Profundidad 430mm,  Ancho445mm.   Respaldo Altura efectiva 210mm</t>
  </si>
</sst>
</file>

<file path=xl/styles.xml><?xml version="1.0" encoding="utf-8"?>
<styleSheet xmlns="http://schemas.openxmlformats.org/spreadsheetml/2006/main">
  <numFmts count="14">
    <numFmt numFmtId="164" formatCode="_(* #,##0.00_);_(* \(#,##0.00\);_(* &quot;-&quot;??_);_(@_)"/>
    <numFmt numFmtId="165" formatCode="&quot;$&quot;\ #,##0;&quot;$&quot;\ \-#,##0"/>
    <numFmt numFmtId="166" formatCode="_ * #,##0.00_ ;_ * \-#,##0.00_ ;_ * &quot;-&quot;??_ ;_ @_ "/>
    <numFmt numFmtId="167" formatCode="_-* #,##0.00_-;\-* #,##0.00_-;_-* &quot;-&quot;??_-;_-@_-"/>
    <numFmt numFmtId="168" formatCode="&quot;$&quot;#,##0.00"/>
    <numFmt numFmtId="169" formatCode="_ * #,##0_ ;_ * \-#,##0_ ;_ * &quot;-&quot;??_ ;_ @_ "/>
    <numFmt numFmtId="170" formatCode="#,##0.0000"/>
    <numFmt numFmtId="171" formatCode="#,##0.000"/>
    <numFmt numFmtId="172" formatCode="#,##0.0"/>
    <numFmt numFmtId="173" formatCode="&quot;$&quot;\ #,##0.00"/>
    <numFmt numFmtId="174" formatCode="_ [$€]\ * #,##0.00_ ;_ [$€]\ * \-#,##0.00_ ;_ [$€]\ * &quot;-&quot;??_ ;_ @_ "/>
    <numFmt numFmtId="175" formatCode="[$$-2C0A]\ #,##0"/>
    <numFmt numFmtId="176" formatCode="&quot;$&quot;#,##0"/>
    <numFmt numFmtId="177" formatCode="_(* #,##0_);_(* \(#,##0\);_(* &quot;-&quot;??_);_(@_)"/>
  </numFmts>
  <fonts count="69">
    <font>
      <sz val="11"/>
      <color theme="1"/>
      <name val="Calibri"/>
      <family val="2"/>
      <scheme val="minor"/>
    </font>
    <font>
      <sz val="11"/>
      <color indexed="8"/>
      <name val="Calibri"/>
      <family val="2"/>
    </font>
    <font>
      <sz val="12"/>
      <color indexed="8"/>
      <name val="Calibri"/>
      <family val="2"/>
    </font>
    <font>
      <sz val="12"/>
      <color indexed="8"/>
      <name val="Arial Narrow"/>
      <family val="2"/>
    </font>
    <font>
      <sz val="16"/>
      <name val="Arial Narrow"/>
      <family val="2"/>
    </font>
    <font>
      <sz val="12"/>
      <name val="Arial Narrow"/>
      <family val="2"/>
    </font>
    <font>
      <sz val="9"/>
      <name val="Arial"/>
      <family val="2"/>
    </font>
    <font>
      <b/>
      <sz val="10"/>
      <name val="Arial"/>
      <family val="2"/>
    </font>
    <font>
      <b/>
      <sz val="10"/>
      <name val="Arial Narrow"/>
      <family val="2"/>
    </font>
    <font>
      <u/>
      <sz val="11"/>
      <name val="Arial Narrow"/>
      <family val="2"/>
    </font>
    <font>
      <u/>
      <sz val="12"/>
      <name val="Arial Narrow"/>
      <family val="2"/>
    </font>
    <font>
      <sz val="11"/>
      <color indexed="8"/>
      <name val="Calibri"/>
      <family val="2"/>
    </font>
    <font>
      <sz val="12"/>
      <color indexed="8"/>
      <name val="Arial Narrow"/>
      <family val="2"/>
    </font>
    <font>
      <sz val="14"/>
      <color indexed="8"/>
      <name val="Arial Narrow"/>
      <family val="2"/>
    </font>
    <font>
      <sz val="16"/>
      <color indexed="8"/>
      <name val="Arial Narrow"/>
      <family val="2"/>
    </font>
    <font>
      <sz val="10"/>
      <color indexed="8"/>
      <name val="Calibri"/>
      <family val="2"/>
    </font>
    <font>
      <sz val="11"/>
      <color indexed="8"/>
      <name val="Arial Narrow"/>
      <family val="2"/>
    </font>
    <font>
      <sz val="11"/>
      <name val="Calibri"/>
      <family val="2"/>
    </font>
    <font>
      <b/>
      <sz val="11"/>
      <color indexed="10"/>
      <name val="Calibri"/>
      <family val="2"/>
    </font>
    <font>
      <b/>
      <sz val="11"/>
      <color indexed="8"/>
      <name val="Calibri"/>
      <family val="2"/>
    </font>
    <font>
      <sz val="11"/>
      <color indexed="8"/>
      <name val="Calibri"/>
      <family val="2"/>
    </font>
    <font>
      <sz val="10"/>
      <color indexed="8"/>
      <name val="Arial Narrow"/>
      <family val="2"/>
    </font>
    <font>
      <sz val="8"/>
      <color indexed="8"/>
      <name val="Arial Narrow"/>
      <family val="2"/>
    </font>
    <font>
      <sz val="9"/>
      <color indexed="8"/>
      <name val="Arial Narrow"/>
      <family val="2"/>
    </font>
    <font>
      <b/>
      <sz val="12"/>
      <color indexed="8"/>
      <name val="Calibri"/>
      <family val="2"/>
    </font>
    <font>
      <sz val="8"/>
      <name val="Calibri"/>
      <family val="2"/>
    </font>
    <font>
      <u/>
      <sz val="11"/>
      <color indexed="12"/>
      <name val="Calibri"/>
      <family val="2"/>
    </font>
    <font>
      <b/>
      <sz val="10"/>
      <color indexed="8"/>
      <name val="Calibri"/>
      <family val="2"/>
    </font>
    <font>
      <b/>
      <sz val="12"/>
      <color indexed="8"/>
      <name val="Arial Narrow"/>
      <family val="2"/>
    </font>
    <font>
      <sz val="10"/>
      <name val="Arial"/>
      <family val="2"/>
    </font>
    <font>
      <b/>
      <sz val="13"/>
      <color indexed="8"/>
      <name val="Calibri"/>
      <family val="2"/>
    </font>
    <font>
      <b/>
      <sz val="9"/>
      <color indexed="8"/>
      <name val="Calibri"/>
      <family val="2"/>
    </font>
    <font>
      <sz val="8"/>
      <name val="Arial"/>
      <family val="2"/>
    </font>
    <font>
      <sz val="6"/>
      <color indexed="8"/>
      <name val="Arial Narrow"/>
      <family val="2"/>
    </font>
    <font>
      <sz val="5"/>
      <color indexed="8"/>
      <name val="Arial Narrow"/>
      <family val="2"/>
    </font>
    <font>
      <sz val="10"/>
      <color indexed="8"/>
      <name val="Arial"/>
      <family val="2"/>
    </font>
    <font>
      <b/>
      <sz val="9"/>
      <color indexed="8"/>
      <name val="Arial Narrow"/>
      <family val="2"/>
    </font>
    <font>
      <sz val="9"/>
      <name val="Calibri"/>
      <family val="2"/>
    </font>
    <font>
      <b/>
      <sz val="9"/>
      <color indexed="10"/>
      <name val="Calibri"/>
      <family val="2"/>
    </font>
    <font>
      <sz val="9"/>
      <color indexed="8"/>
      <name val="Calibri"/>
      <family val="2"/>
    </font>
    <font>
      <b/>
      <sz val="9"/>
      <name val="Arial"/>
      <family val="2"/>
    </font>
    <font>
      <sz val="9"/>
      <color indexed="8"/>
      <name val="Calibri"/>
      <family val="2"/>
    </font>
    <font>
      <sz val="9"/>
      <color indexed="8"/>
      <name val="Arial"/>
      <family val="2"/>
    </font>
    <font>
      <sz val="8"/>
      <color indexed="8"/>
      <name val="Calibri"/>
      <family val="2"/>
    </font>
    <font>
      <b/>
      <sz val="8"/>
      <color indexed="10"/>
      <name val="Calibri"/>
      <family val="2"/>
    </font>
    <font>
      <sz val="11"/>
      <color theme="1"/>
      <name val="Calibri"/>
      <family val="2"/>
      <scheme val="minor"/>
    </font>
    <font>
      <b/>
      <sz val="11"/>
      <color theme="1"/>
      <name val="Calibri"/>
      <family val="2"/>
      <scheme val="minor"/>
    </font>
    <font>
      <sz val="11"/>
      <name val="Calibri"/>
      <family val="2"/>
      <scheme val="minor"/>
    </font>
    <font>
      <b/>
      <sz val="8"/>
      <color theme="1"/>
      <name val="Arial"/>
      <family val="2"/>
    </font>
    <font>
      <sz val="8"/>
      <color theme="1"/>
      <name val="Arial"/>
      <family val="2"/>
    </font>
    <font>
      <sz val="10"/>
      <color theme="1"/>
      <name val="Arial"/>
      <family val="2"/>
    </font>
    <font>
      <b/>
      <sz val="10"/>
      <color theme="1"/>
      <name val="Arial"/>
      <family val="2"/>
    </font>
    <font>
      <sz val="9"/>
      <color theme="1"/>
      <name val="Calibri"/>
      <family val="2"/>
      <scheme val="minor"/>
    </font>
    <font>
      <b/>
      <sz val="9"/>
      <color theme="1"/>
      <name val="Calibri"/>
      <family val="2"/>
      <scheme val="minor"/>
    </font>
    <font>
      <sz val="9"/>
      <name val="Calibri"/>
      <family val="2"/>
      <scheme val="minor"/>
    </font>
    <font>
      <sz val="9"/>
      <color rgb="FFFF0000"/>
      <name val="Calibri"/>
      <family val="2"/>
    </font>
    <font>
      <b/>
      <sz val="9"/>
      <color theme="1"/>
      <name val="Arial"/>
      <family val="2"/>
    </font>
    <font>
      <sz val="9"/>
      <color theme="1"/>
      <name val="Arial"/>
      <family val="2"/>
    </font>
    <font>
      <sz val="9"/>
      <color rgb="FFFF0000"/>
      <name val="Arial"/>
      <family val="2"/>
    </font>
    <font>
      <sz val="8"/>
      <color theme="1"/>
      <name val="Calibri"/>
      <family val="2"/>
      <scheme val="minor"/>
    </font>
    <font>
      <b/>
      <sz val="8"/>
      <color indexed="10"/>
      <name val="Arial"/>
      <family val="2"/>
    </font>
    <font>
      <b/>
      <sz val="9"/>
      <color indexed="8"/>
      <name val="Arial"/>
      <family val="2"/>
    </font>
    <font>
      <b/>
      <sz val="9"/>
      <color indexed="10"/>
      <name val="Arial"/>
      <family val="2"/>
    </font>
    <font>
      <b/>
      <sz val="10"/>
      <color indexed="8"/>
      <name val="Arial"/>
      <family val="2"/>
    </font>
    <font>
      <b/>
      <i/>
      <sz val="8"/>
      <name val="Arial"/>
      <family val="2"/>
    </font>
    <font>
      <b/>
      <i/>
      <sz val="9"/>
      <name val="Arial"/>
      <family val="2"/>
    </font>
    <font>
      <b/>
      <sz val="11"/>
      <color indexed="8"/>
      <name val="Arial Narrow"/>
      <family val="2"/>
    </font>
    <font>
      <b/>
      <sz val="11"/>
      <name val="Arial"/>
      <family val="2"/>
    </font>
    <font>
      <sz val="10.5"/>
      <color rgb="FF000000"/>
      <name val="Tahoma"/>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1"/>
        <bgColor indexed="64"/>
      </patternFill>
    </fill>
    <fill>
      <patternFill patternType="solid">
        <fgColor indexed="55"/>
        <bgColor indexed="64"/>
      </patternFill>
    </fill>
    <fill>
      <patternFill patternType="solid">
        <fgColor rgb="FFFFFF00"/>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10"/>
      </left>
      <right style="thin">
        <color indexed="10"/>
      </right>
      <top style="thin">
        <color indexed="10"/>
      </top>
      <bottom style="thin">
        <color indexed="10"/>
      </bottom>
      <diagonal/>
    </border>
    <border>
      <left style="thin">
        <color indexed="64"/>
      </left>
      <right style="thin">
        <color indexed="64"/>
      </right>
      <top style="thin">
        <color indexed="64"/>
      </top>
      <bottom/>
      <diagonal/>
    </border>
    <border>
      <left style="thin">
        <color indexed="10"/>
      </left>
      <right style="thin">
        <color indexed="10"/>
      </right>
      <top/>
      <bottom style="thin">
        <color indexed="10"/>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s>
  <cellStyleXfs count="12">
    <xf numFmtId="0" fontId="0" fillId="0" borderId="0"/>
    <xf numFmtId="174" fontId="29" fillId="0" borderId="0" applyFont="0" applyFill="0" applyBorder="0" applyAlignment="0" applyProtection="0"/>
    <xf numFmtId="0" fontId="26" fillId="0" borderId="0" applyNumberFormat="0" applyFill="0" applyBorder="0" applyAlignment="0" applyProtection="0">
      <alignment vertical="top"/>
      <protection locked="0"/>
    </xf>
    <xf numFmtId="167" fontId="11" fillId="0" borderId="0" applyFont="0" applyFill="0" applyBorder="0" applyAlignment="0" applyProtection="0"/>
    <xf numFmtId="165"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9" fontId="11" fillId="0" borderId="0" applyFont="0" applyFill="0" applyBorder="0" applyAlignment="0" applyProtection="0"/>
  </cellStyleXfs>
  <cellXfs count="733">
    <xf numFmtId="0" fontId="0" fillId="0" borderId="0" xfId="0"/>
    <xf numFmtId="0" fontId="12" fillId="0" borderId="1" xfId="0" applyFont="1" applyBorder="1" applyAlignment="1">
      <alignment horizontal="center" vertical="center"/>
    </xf>
    <xf numFmtId="0" fontId="12" fillId="0" borderId="0" xfId="0" applyFont="1" applyAlignment="1">
      <alignment vertical="center"/>
    </xf>
    <xf numFmtId="0" fontId="1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2" xfId="0" applyFont="1" applyBorder="1" applyAlignment="1">
      <alignment vertical="center"/>
    </xf>
    <xf numFmtId="0" fontId="12" fillId="0" borderId="0" xfId="0" applyFont="1" applyFill="1" applyAlignment="1">
      <alignment vertical="center"/>
    </xf>
    <xf numFmtId="0" fontId="12" fillId="0" borderId="0" xfId="0" applyFont="1" applyBorder="1" applyAlignment="1">
      <alignment vertical="center"/>
    </xf>
    <xf numFmtId="0" fontId="12" fillId="0" borderId="1" xfId="0" applyFont="1" applyFill="1" applyBorder="1" applyAlignment="1">
      <alignment vertical="center"/>
    </xf>
    <xf numFmtId="168" fontId="12" fillId="0" borderId="0" xfId="0" applyNumberFormat="1" applyFont="1" applyBorder="1" applyAlignment="1">
      <alignment vertical="center"/>
    </xf>
    <xf numFmtId="168" fontId="12" fillId="0" borderId="0" xfId="0" applyNumberFormat="1" applyFont="1" applyBorder="1" applyAlignment="1">
      <alignment horizontal="center" vertical="center"/>
    </xf>
    <xf numFmtId="0" fontId="14" fillId="3" borderId="0" xfId="0" applyFont="1" applyFill="1" applyBorder="1" applyAlignment="1">
      <alignment horizontal="center" vertical="center"/>
    </xf>
    <xf numFmtId="0" fontId="0" fillId="0" borderId="2" xfId="0" applyBorder="1" applyAlignment="1">
      <alignment horizontal="center"/>
    </xf>
    <xf numFmtId="0" fontId="12" fillId="0" borderId="4" xfId="0" applyFont="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168" fontId="5" fillId="0" borderId="0" xfId="0" applyNumberFormat="1" applyFont="1" applyFill="1" applyBorder="1" applyAlignment="1">
      <alignment vertical="center"/>
    </xf>
    <xf numFmtId="0" fontId="12" fillId="0" borderId="1" xfId="0" applyFont="1" applyBorder="1" applyAlignment="1">
      <alignment vertical="center"/>
    </xf>
    <xf numFmtId="0" fontId="0" fillId="0" borderId="0" xfId="0" applyBorder="1"/>
    <xf numFmtId="0" fontId="12" fillId="0" borderId="3" xfId="0" applyFont="1" applyBorder="1" applyAlignment="1">
      <alignment vertical="center"/>
    </xf>
    <xf numFmtId="0" fontId="0" fillId="0" borderId="0" xfId="0" applyBorder="1" applyAlignment="1">
      <alignment horizontal="center" vertical="center"/>
    </xf>
    <xf numFmtId="166" fontId="11" fillId="0" borderId="2" xfId="3" applyNumberFormat="1" applyFont="1" applyBorder="1"/>
    <xf numFmtId="0" fontId="7" fillId="2" borderId="2" xfId="0" applyFont="1" applyFill="1" applyBorder="1" applyAlignment="1">
      <alignment horizontal="center" vertical="center"/>
    </xf>
    <xf numFmtId="0" fontId="16" fillId="0" borderId="0" xfId="0" applyFont="1" applyBorder="1"/>
    <xf numFmtId="0" fontId="16" fillId="0" borderId="0" xfId="0" applyFont="1"/>
    <xf numFmtId="0" fontId="16" fillId="0" borderId="0" xfId="0" applyFont="1" applyAlignment="1">
      <alignment horizontal="center"/>
    </xf>
    <xf numFmtId="0" fontId="8" fillId="0" borderId="0" xfId="0" applyFont="1"/>
    <xf numFmtId="0" fontId="8" fillId="2" borderId="2" xfId="0" applyFont="1" applyFill="1" applyBorder="1" applyAlignment="1">
      <alignment horizontal="center" vertical="justify"/>
    </xf>
    <xf numFmtId="0" fontId="8" fillId="2" borderId="2" xfId="0" applyFont="1" applyFill="1" applyBorder="1" applyAlignment="1">
      <alignment horizontal="center" vertical="center"/>
    </xf>
    <xf numFmtId="166" fontId="16" fillId="0" borderId="2" xfId="3" applyNumberFormat="1" applyFont="1" applyBorder="1"/>
    <xf numFmtId="169" fontId="16" fillId="0" borderId="2" xfId="3" applyNumberFormat="1" applyFont="1" applyBorder="1"/>
    <xf numFmtId="169" fontId="16" fillId="0" borderId="2" xfId="11" applyNumberFormat="1" applyFont="1" applyBorder="1" applyAlignment="1">
      <alignment horizontal="center"/>
    </xf>
    <xf numFmtId="166" fontId="8" fillId="0" borderId="2" xfId="0" applyNumberFormat="1" applyFont="1" applyBorder="1" applyAlignment="1">
      <alignment horizontal="center"/>
    </xf>
    <xf numFmtId="169" fontId="8" fillId="0" borderId="2" xfId="0" applyNumberFormat="1" applyFont="1" applyBorder="1" applyAlignment="1">
      <alignment horizontal="center"/>
    </xf>
    <xf numFmtId="169" fontId="8" fillId="0" borderId="4" xfId="0" applyNumberFormat="1" applyFont="1" applyBorder="1" applyAlignment="1">
      <alignment horizontal="center"/>
    </xf>
    <xf numFmtId="169" fontId="8" fillId="0" borderId="2" xfId="3" applyNumberFormat="1" applyFont="1" applyBorder="1"/>
    <xf numFmtId="169" fontId="8" fillId="0" borderId="2" xfId="11" applyNumberFormat="1" applyFont="1" applyBorder="1" applyAlignment="1">
      <alignment horizontal="center"/>
    </xf>
    <xf numFmtId="166" fontId="8" fillId="0" borderId="4" xfId="0" applyNumberFormat="1" applyFont="1" applyBorder="1" applyAlignment="1">
      <alignment horizontal="center"/>
    </xf>
    <xf numFmtId="166" fontId="8" fillId="0" borderId="2" xfId="3" applyNumberFormat="1" applyFont="1" applyBorder="1"/>
    <xf numFmtId="166" fontId="8" fillId="0" borderId="2" xfId="11" applyNumberFormat="1" applyFont="1" applyBorder="1" applyAlignment="1">
      <alignment horizontal="center"/>
    </xf>
    <xf numFmtId="0" fontId="9" fillId="0" borderId="0" xfId="0" applyFont="1"/>
    <xf numFmtId="0" fontId="10" fillId="0" borderId="0" xfId="0" applyFont="1"/>
    <xf numFmtId="168" fontId="12" fillId="0" borderId="0" xfId="0" applyNumberFormat="1" applyFont="1" applyBorder="1" applyAlignment="1">
      <alignment horizontal="right" vertical="center"/>
    </xf>
    <xf numFmtId="166" fontId="7" fillId="2" borderId="2" xfId="3" applyNumberFormat="1" applyFont="1" applyFill="1" applyBorder="1" applyAlignment="1">
      <alignment horizontal="center" vertical="center" wrapText="1"/>
    </xf>
    <xf numFmtId="0" fontId="0" fillId="0" borderId="0" xfId="0" applyFill="1"/>
    <xf numFmtId="0" fontId="12" fillId="0" borderId="2" xfId="0" applyFont="1" applyBorder="1" applyAlignment="1">
      <alignment horizontal="center" vertical="center"/>
    </xf>
    <xf numFmtId="0" fontId="12" fillId="0" borderId="0" xfId="0" applyFont="1" applyBorder="1" applyAlignment="1">
      <alignment horizontal="center" vertical="center"/>
    </xf>
    <xf numFmtId="0" fontId="12" fillId="2" borderId="2" xfId="0" applyFont="1" applyFill="1" applyBorder="1" applyAlignment="1">
      <alignment horizontal="center" vertical="center"/>
    </xf>
    <xf numFmtId="0" fontId="12" fillId="0" borderId="1" xfId="0" applyFont="1" applyFill="1" applyBorder="1" applyAlignment="1">
      <alignment horizontal="center" vertical="center" wrapText="1"/>
    </xf>
    <xf numFmtId="0" fontId="0" fillId="4" borderId="2" xfId="0" applyFill="1" applyBorder="1" applyAlignment="1">
      <alignment horizontal="center" vertical="center"/>
    </xf>
    <xf numFmtId="2" fontId="14" fillId="3" borderId="0" xfId="0" applyNumberFormat="1" applyFont="1" applyFill="1" applyBorder="1" applyAlignment="1">
      <alignment horizontal="center" vertical="center"/>
    </xf>
    <xf numFmtId="0" fontId="14" fillId="0" borderId="0" xfId="0" applyFont="1" applyFill="1" applyBorder="1" applyAlignment="1">
      <alignment horizontal="right" vertical="center"/>
    </xf>
    <xf numFmtId="0" fontId="14" fillId="3" borderId="5" xfId="0" applyFont="1" applyFill="1" applyBorder="1" applyAlignment="1">
      <alignment horizontal="center" vertical="center"/>
    </xf>
    <xf numFmtId="170" fontId="6" fillId="0" borderId="2" xfId="0" applyNumberFormat="1" applyFont="1" applyBorder="1" applyAlignment="1">
      <alignment horizontal="right"/>
    </xf>
    <xf numFmtId="0" fontId="12" fillId="0" borderId="0" xfId="0" applyFont="1" applyFill="1" applyBorder="1" applyAlignment="1">
      <alignment horizontal="right" vertical="center"/>
    </xf>
    <xf numFmtId="0" fontId="0" fillId="0" borderId="5" xfId="0" applyBorder="1"/>
    <xf numFmtId="0" fontId="12"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5" xfId="0" applyFont="1" applyFill="1" applyBorder="1" applyAlignment="1">
      <alignment horizontal="center" vertical="center"/>
    </xf>
    <xf numFmtId="2" fontId="12" fillId="0" borderId="7" xfId="0" applyNumberFormat="1" applyFont="1" applyBorder="1" applyAlignment="1">
      <alignment vertical="center"/>
    </xf>
    <xf numFmtId="2" fontId="12" fillId="0" borderId="8" xfId="0" applyNumberFormat="1" applyFont="1" applyBorder="1" applyAlignment="1">
      <alignment vertical="center"/>
    </xf>
    <xf numFmtId="0" fontId="12" fillId="0" borderId="0" xfId="0" applyFont="1" applyFill="1" applyBorder="1" applyAlignment="1">
      <alignment horizontal="center" vertical="center" wrapText="1"/>
    </xf>
    <xf numFmtId="0" fontId="12" fillId="0" borderId="0" xfId="0" applyFont="1" applyFill="1" applyBorder="1" applyAlignment="1">
      <alignment vertical="center"/>
    </xf>
    <xf numFmtId="0" fontId="14"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xf>
    <xf numFmtId="0" fontId="14" fillId="3" borderId="0" xfId="0" applyFont="1" applyFill="1" applyBorder="1" applyAlignment="1">
      <alignment horizontal="right" vertical="center"/>
    </xf>
    <xf numFmtId="0" fontId="12" fillId="0" borderId="3" xfId="0" applyFont="1" applyBorder="1" applyAlignment="1">
      <alignment horizontal="right" vertical="center"/>
    </xf>
    <xf numFmtId="0" fontId="12" fillId="0" borderId="4" xfId="0" applyFont="1" applyBorder="1" applyAlignment="1">
      <alignment horizontal="right" vertical="center"/>
    </xf>
    <xf numFmtId="0" fontId="14" fillId="3" borderId="6" xfId="0" applyFont="1" applyFill="1" applyBorder="1" applyAlignment="1">
      <alignment horizontal="center" vertical="center"/>
    </xf>
    <xf numFmtId="0" fontId="12" fillId="0" borderId="6" xfId="0" applyFont="1" applyBorder="1" applyAlignment="1">
      <alignment vertical="center"/>
    </xf>
    <xf numFmtId="0" fontId="12" fillId="0" borderId="0" xfId="0" applyFont="1" applyBorder="1" applyAlignment="1">
      <alignment horizontal="left" vertical="center"/>
    </xf>
    <xf numFmtId="2" fontId="12" fillId="0" borderId="0" xfId="0" applyNumberFormat="1" applyFont="1" applyFill="1" applyBorder="1" applyAlignment="1">
      <alignment horizontal="center" vertical="center"/>
    </xf>
    <xf numFmtId="0" fontId="12" fillId="0" borderId="5" xfId="0" applyFont="1" applyFill="1" applyBorder="1" applyAlignment="1">
      <alignment horizontal="right" vertical="center"/>
    </xf>
    <xf numFmtId="168" fontId="12" fillId="0" borderId="5" xfId="0" applyNumberFormat="1" applyFont="1" applyFill="1" applyBorder="1" applyAlignment="1">
      <alignment horizontal="center" vertical="center"/>
    </xf>
    <xf numFmtId="0" fontId="13" fillId="0" borderId="6" xfId="0" applyFont="1" applyBorder="1" applyAlignment="1">
      <alignment vertical="center"/>
    </xf>
    <xf numFmtId="0" fontId="13" fillId="0" borderId="0" xfId="0" applyFont="1" applyBorder="1" applyAlignment="1">
      <alignment vertical="center"/>
    </xf>
    <xf numFmtId="0" fontId="12" fillId="0" borderId="6" xfId="0" applyFont="1" applyBorder="1" applyAlignment="1">
      <alignment horizontal="center" vertical="center"/>
    </xf>
    <xf numFmtId="168" fontId="12" fillId="0" borderId="5" xfId="0" applyNumberFormat="1" applyFont="1" applyBorder="1" applyAlignment="1">
      <alignment horizontal="right" vertical="center"/>
    </xf>
    <xf numFmtId="0" fontId="12" fillId="0" borderId="6" xfId="0" applyFont="1" applyFill="1" applyBorder="1" applyAlignment="1">
      <alignment horizontal="center" vertical="center"/>
    </xf>
    <xf numFmtId="0" fontId="12" fillId="0" borderId="6" xfId="0" applyFont="1" applyFill="1" applyBorder="1" applyAlignment="1">
      <alignment vertical="center"/>
    </xf>
    <xf numFmtId="2" fontId="12" fillId="0" borderId="6" xfId="0" applyNumberFormat="1" applyFont="1" applyFill="1" applyBorder="1" applyAlignment="1">
      <alignment vertical="center"/>
    </xf>
    <xf numFmtId="0" fontId="13" fillId="0" borderId="6" xfId="0" applyFont="1" applyFill="1" applyBorder="1" applyAlignment="1">
      <alignment vertical="center"/>
    </xf>
    <xf numFmtId="0" fontId="14" fillId="3" borderId="5" xfId="0" applyFont="1" applyFill="1" applyBorder="1" applyAlignment="1">
      <alignment horizontal="right" vertical="center"/>
    </xf>
    <xf numFmtId="0" fontId="12" fillId="0" borderId="0" xfId="0" applyFont="1" applyBorder="1" applyAlignment="1">
      <alignment horizontal="right" vertical="center"/>
    </xf>
    <xf numFmtId="0" fontId="12" fillId="0" borderId="5" xfId="0" applyFont="1" applyBorder="1" applyAlignment="1">
      <alignment horizontal="right" vertical="center"/>
    </xf>
    <xf numFmtId="168" fontId="12" fillId="0" borderId="0" xfId="0" applyNumberFormat="1" applyFont="1" applyFill="1" applyBorder="1" applyAlignment="1">
      <alignment horizontal="right" vertical="center"/>
    </xf>
    <xf numFmtId="0" fontId="14" fillId="0" borderId="5" xfId="0" applyFont="1" applyFill="1" applyBorder="1" applyAlignment="1">
      <alignment horizontal="right" vertical="center"/>
    </xf>
    <xf numFmtId="0" fontId="0" fillId="0" borderId="6" xfId="0" applyBorder="1"/>
    <xf numFmtId="166" fontId="11" fillId="0" borderId="2" xfId="3" applyNumberFormat="1" applyFont="1" applyBorder="1" applyAlignment="1">
      <alignment vertical="center"/>
    </xf>
    <xf numFmtId="0" fontId="12" fillId="0" borderId="4" xfId="0" applyFont="1" applyBorder="1" applyAlignment="1">
      <alignment horizontal="center" vertical="center"/>
    </xf>
    <xf numFmtId="2" fontId="12" fillId="0" borderId="0" xfId="0" applyNumberFormat="1" applyFont="1" applyFill="1" applyBorder="1" applyAlignment="1">
      <alignment vertical="center"/>
    </xf>
    <xf numFmtId="168" fontId="12" fillId="0" borderId="0" xfId="0" applyNumberFormat="1" applyFont="1" applyFill="1" applyBorder="1" applyAlignment="1">
      <alignment vertical="center"/>
    </xf>
    <xf numFmtId="168" fontId="12" fillId="0" borderId="0" xfId="0" applyNumberFormat="1" applyFont="1" applyFill="1" applyBorder="1" applyAlignment="1">
      <alignment horizontal="center" vertical="center"/>
    </xf>
    <xf numFmtId="0" fontId="14" fillId="0" borderId="0" xfId="0" applyFont="1" applyFill="1" applyBorder="1" applyAlignment="1">
      <alignment vertical="center"/>
    </xf>
    <xf numFmtId="0" fontId="12" fillId="0" borderId="0" xfId="0" applyFont="1" applyFill="1" applyBorder="1" applyAlignment="1">
      <alignment vertical="center" wrapText="1"/>
    </xf>
    <xf numFmtId="2" fontId="12" fillId="0" borderId="1" xfId="0" applyNumberFormat="1" applyFont="1" applyBorder="1" applyAlignment="1">
      <alignment horizontal="center" vertical="center"/>
    </xf>
    <xf numFmtId="2" fontId="12" fillId="0" borderId="0" xfId="0" applyNumberFormat="1" applyFont="1" applyBorder="1" applyAlignment="1">
      <alignment horizontal="center" vertical="center"/>
    </xf>
    <xf numFmtId="2" fontId="14" fillId="0" borderId="0" xfId="0" applyNumberFormat="1" applyFont="1" applyFill="1" applyBorder="1" applyAlignment="1">
      <alignment vertical="center"/>
    </xf>
    <xf numFmtId="2" fontId="14" fillId="0" borderId="0" xfId="0" applyNumberFormat="1" applyFont="1" applyFill="1" applyBorder="1" applyAlignment="1">
      <alignment horizontal="center" vertical="center"/>
    </xf>
    <xf numFmtId="0" fontId="12" fillId="0" borderId="4" xfId="0" applyFont="1" applyFill="1" applyBorder="1" applyAlignment="1">
      <alignment horizontal="right" vertical="center"/>
    </xf>
    <xf numFmtId="2" fontId="12" fillId="0" borderId="0" xfId="0" applyNumberFormat="1" applyFont="1" applyFill="1" applyBorder="1" applyAlignment="1">
      <alignment horizontal="left" vertical="center"/>
    </xf>
    <xf numFmtId="2" fontId="12" fillId="0" borderId="0" xfId="0" applyNumberFormat="1" applyFont="1" applyFill="1" applyBorder="1" applyAlignment="1">
      <alignment vertical="center" wrapText="1"/>
    </xf>
    <xf numFmtId="2" fontId="12" fillId="0" borderId="0" xfId="0" applyNumberFormat="1" applyFont="1" applyBorder="1" applyAlignment="1">
      <alignment horizontal="left" vertical="center"/>
    </xf>
    <xf numFmtId="2" fontId="12" fillId="0" borderId="0" xfId="0" applyNumberFormat="1" applyFont="1" applyBorder="1" applyAlignment="1">
      <alignment vertical="center"/>
    </xf>
    <xf numFmtId="0" fontId="12" fillId="0" borderId="5" xfId="0" applyFont="1" applyBorder="1" applyAlignment="1">
      <alignment vertical="center"/>
    </xf>
    <xf numFmtId="168" fontId="12" fillId="0" borderId="5" xfId="0" applyNumberFormat="1" applyFont="1" applyBorder="1" applyAlignment="1">
      <alignment vertical="center"/>
    </xf>
    <xf numFmtId="168" fontId="12" fillId="0" borderId="5" xfId="0" applyNumberFormat="1" applyFont="1" applyBorder="1" applyAlignment="1">
      <alignment horizontal="center" vertical="center"/>
    </xf>
    <xf numFmtId="0" fontId="14" fillId="0" borderId="6" xfId="0" applyFont="1" applyFill="1" applyBorder="1" applyAlignment="1">
      <alignment vertical="center"/>
    </xf>
    <xf numFmtId="0" fontId="14" fillId="0" borderId="5" xfId="0" applyFont="1" applyFill="1" applyBorder="1" applyAlignment="1">
      <alignment vertical="center"/>
    </xf>
    <xf numFmtId="0" fontId="12" fillId="0" borderId="5" xfId="0" applyFont="1" applyFill="1" applyBorder="1" applyAlignment="1">
      <alignment vertical="center"/>
    </xf>
    <xf numFmtId="168" fontId="12" fillId="0" borderId="5" xfId="0" applyNumberFormat="1" applyFont="1" applyFill="1" applyBorder="1" applyAlignment="1">
      <alignment vertical="center"/>
    </xf>
    <xf numFmtId="0" fontId="0" fillId="0" borderId="0" xfId="0" applyFill="1" applyBorder="1"/>
    <xf numFmtId="0" fontId="12" fillId="0" borderId="1" xfId="0" applyFont="1" applyFill="1" applyBorder="1" applyAlignment="1">
      <alignment horizontal="center" vertical="center"/>
    </xf>
    <xf numFmtId="0" fontId="12" fillId="0" borderId="3" xfId="0" applyFont="1" applyFill="1" applyBorder="1" applyAlignment="1">
      <alignment horizontal="right" vertical="center"/>
    </xf>
    <xf numFmtId="0" fontId="12" fillId="0" borderId="2" xfId="0" applyFont="1" applyFill="1" applyBorder="1" applyAlignment="1">
      <alignment vertical="center"/>
    </xf>
    <xf numFmtId="2" fontId="12" fillId="0" borderId="7" xfId="0" applyNumberFormat="1" applyFont="1" applyFill="1" applyBorder="1" applyAlignment="1">
      <alignment vertical="center"/>
    </xf>
    <xf numFmtId="2" fontId="12" fillId="0" borderId="8" xfId="0" applyNumberFormat="1" applyFont="1" applyFill="1" applyBorder="1" applyAlignment="1">
      <alignment vertical="center"/>
    </xf>
    <xf numFmtId="0" fontId="0" fillId="0" borderId="2" xfId="0" applyFill="1" applyBorder="1" applyAlignment="1">
      <alignment horizontal="center" vertical="center"/>
    </xf>
    <xf numFmtId="171" fontId="6" fillId="0" borderId="2" xfId="0" applyNumberFormat="1" applyFont="1" applyBorder="1" applyAlignment="1">
      <alignment horizontal="right"/>
    </xf>
    <xf numFmtId="4" fontId="6" fillId="0" borderId="2" xfId="0" applyNumberFormat="1" applyFont="1" applyBorder="1" applyAlignment="1">
      <alignment horizontal="right"/>
    </xf>
    <xf numFmtId="172" fontId="6" fillId="0" borderId="2" xfId="0" applyNumberFormat="1" applyFont="1" applyBorder="1" applyAlignment="1">
      <alignment horizontal="right"/>
    </xf>
    <xf numFmtId="171" fontId="12" fillId="0" borderId="2" xfId="0" applyNumberFormat="1" applyFont="1" applyBorder="1" applyAlignment="1">
      <alignment horizontal="center" vertical="center"/>
    </xf>
    <xf numFmtId="171" fontId="6" fillId="0" borderId="2" xfId="0" applyNumberFormat="1" applyFont="1" applyBorder="1" applyAlignment="1">
      <alignment horizontal="right" vertical="center"/>
    </xf>
    <xf numFmtId="168" fontId="27" fillId="0" borderId="2" xfId="0" applyNumberFormat="1" applyFont="1" applyFill="1" applyBorder="1" applyAlignment="1">
      <alignment horizontal="right"/>
    </xf>
    <xf numFmtId="168" fontId="12" fillId="0" borderId="1" xfId="0" applyNumberFormat="1" applyFont="1" applyBorder="1" applyAlignment="1">
      <alignment vertical="center"/>
    </xf>
    <xf numFmtId="168" fontId="12" fillId="0" borderId="2" xfId="0" applyNumberFormat="1" applyFont="1" applyBorder="1" applyAlignment="1">
      <alignment horizontal="right"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1"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168" fontId="12" fillId="0" borderId="1" xfId="0" applyNumberFormat="1" applyFont="1" applyFill="1" applyBorder="1" applyAlignment="1">
      <alignment horizontal="right" vertical="center"/>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2" fontId="12" fillId="0" borderId="1" xfId="0" applyNumberFormat="1" applyFont="1" applyFill="1" applyBorder="1" applyAlignment="1">
      <alignment horizontal="center" vertical="center" wrapText="1"/>
    </xf>
    <xf numFmtId="2" fontId="12" fillId="0" borderId="4" xfId="0" applyNumberFormat="1" applyFont="1" applyFill="1" applyBorder="1" applyAlignment="1">
      <alignment horizontal="center" vertical="center" wrapText="1"/>
    </xf>
    <xf numFmtId="0" fontId="3" fillId="0" borderId="2" xfId="0" applyFont="1" applyBorder="1" applyAlignment="1">
      <alignment horizontal="center" vertical="center"/>
    </xf>
    <xf numFmtId="0" fontId="3" fillId="0" borderId="1" xfId="0" applyFont="1" applyFill="1" applyBorder="1" applyAlignment="1">
      <alignment vertical="center"/>
    </xf>
    <xf numFmtId="4" fontId="6" fillId="0" borderId="0" xfId="0" applyNumberFormat="1" applyFont="1" applyFill="1" applyBorder="1" applyAlignment="1">
      <alignment horizontal="right"/>
    </xf>
    <xf numFmtId="171" fontId="12" fillId="0" borderId="0"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0" fillId="6" borderId="0" xfId="0" applyFill="1"/>
    <xf numFmtId="0" fontId="3" fillId="0" borderId="6"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5" xfId="0" applyFont="1" applyBorder="1" applyAlignment="1">
      <alignment horizontal="right" vertical="center"/>
    </xf>
    <xf numFmtId="0" fontId="3" fillId="0" borderId="2" xfId="0" applyFont="1" applyBorder="1" applyAlignment="1">
      <alignment vertical="center"/>
    </xf>
    <xf numFmtId="2" fontId="3" fillId="0" borderId="7" xfId="0" applyNumberFormat="1" applyFont="1" applyBorder="1" applyAlignment="1">
      <alignmen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2" fontId="3" fillId="0" borderId="8" xfId="0" applyNumberFormat="1" applyFont="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0" borderId="0" xfId="0" applyFont="1" applyBorder="1" applyAlignment="1">
      <alignment horizontal="center" vertical="center"/>
    </xf>
    <xf numFmtId="168" fontId="3" fillId="0" borderId="0" xfId="0" applyNumberFormat="1" applyFont="1" applyBorder="1" applyAlignment="1">
      <alignment horizontal="right" vertical="center"/>
    </xf>
    <xf numFmtId="168" fontId="3" fillId="0" borderId="5" xfId="0" applyNumberFormat="1" applyFont="1" applyBorder="1" applyAlignment="1">
      <alignment horizontal="right" vertical="center"/>
    </xf>
    <xf numFmtId="0" fontId="3" fillId="0" borderId="6" xfId="0" applyFont="1" applyBorder="1" applyAlignment="1">
      <alignment horizontal="center" vertical="center"/>
    </xf>
    <xf numFmtId="168" fontId="12" fillId="0" borderId="4" xfId="0" applyNumberFormat="1" applyFont="1" applyFill="1" applyBorder="1" applyAlignment="1">
      <alignment horizontal="right" vertical="center"/>
    </xf>
    <xf numFmtId="168" fontId="12" fillId="0" borderId="1" xfId="0" applyNumberFormat="1" applyFont="1" applyFill="1" applyBorder="1" applyAlignment="1">
      <alignment vertical="center"/>
    </xf>
    <xf numFmtId="2" fontId="12" fillId="0" borderId="2" xfId="0" applyNumberFormat="1" applyFont="1" applyFill="1" applyBorder="1" applyAlignment="1">
      <alignment horizontal="center" vertical="center"/>
    </xf>
    <xf numFmtId="168" fontId="12" fillId="0" borderId="4" xfId="0" applyNumberFormat="1" applyFont="1" applyFill="1" applyBorder="1" applyAlignment="1">
      <alignment vertical="center"/>
    </xf>
    <xf numFmtId="0" fontId="21" fillId="0" borderId="0" xfId="0" applyFont="1" applyFill="1" applyBorder="1" applyAlignment="1">
      <alignment horizontal="left" vertical="center"/>
    </xf>
    <xf numFmtId="0" fontId="3" fillId="0" borderId="6" xfId="0" applyFont="1" applyFill="1" applyBorder="1" applyAlignment="1">
      <alignment horizontal="center" vertical="center"/>
    </xf>
    <xf numFmtId="0" fontId="3" fillId="0" borderId="0" xfId="0" applyFont="1" applyFill="1" applyBorder="1" applyAlignment="1">
      <alignment vertical="center"/>
    </xf>
    <xf numFmtId="0" fontId="21" fillId="0" borderId="6" xfId="0" applyFont="1" applyFill="1" applyBorder="1" applyAlignment="1">
      <alignment horizontal="left" vertical="center"/>
    </xf>
    <xf numFmtId="0" fontId="3" fillId="0" borderId="2" xfId="0" applyFont="1" applyFill="1" applyBorder="1" applyAlignment="1">
      <alignment horizontal="center" vertical="center" wrapText="1"/>
    </xf>
    <xf numFmtId="0" fontId="12" fillId="0" borderId="4" xfId="0" applyFont="1" applyBorder="1" applyAlignment="1">
      <alignment horizontal="left" vertical="center"/>
    </xf>
    <xf numFmtId="0" fontId="12" fillId="0" borderId="2" xfId="0" applyFont="1" applyBorder="1" applyAlignment="1">
      <alignment horizontal="left" vertical="center"/>
    </xf>
    <xf numFmtId="0" fontId="23" fillId="0" borderId="1"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168" fontId="12" fillId="0" borderId="4" xfId="0" applyNumberFormat="1" applyFont="1" applyBorder="1" applyAlignment="1">
      <alignment vertical="center"/>
    </xf>
    <xf numFmtId="0" fontId="12" fillId="0" borderId="2" xfId="0" applyFont="1" applyBorder="1" applyAlignment="1">
      <alignment horizontal="right" vertical="center"/>
    </xf>
    <xf numFmtId="0" fontId="12" fillId="0" borderId="3" xfId="0" applyFont="1" applyBorder="1" applyAlignment="1">
      <alignment horizontal="left" vertical="center"/>
    </xf>
    <xf numFmtId="168" fontId="12" fillId="0" borderId="1" xfId="0" applyNumberFormat="1" applyFont="1" applyBorder="1" applyAlignment="1">
      <alignment horizontal="right" vertical="center"/>
    </xf>
    <xf numFmtId="168" fontId="12" fillId="0" borderId="4" xfId="0" applyNumberFormat="1" applyFont="1" applyBorder="1" applyAlignment="1">
      <alignment horizontal="right" vertical="center"/>
    </xf>
    <xf numFmtId="0" fontId="3" fillId="0" borderId="1" xfId="0" applyFont="1" applyBorder="1" applyAlignment="1">
      <alignment horizontal="left" vertical="center"/>
    </xf>
    <xf numFmtId="168" fontId="12" fillId="0" borderId="3" xfId="0" applyNumberFormat="1" applyFont="1" applyBorder="1" applyAlignment="1">
      <alignment vertical="center"/>
    </xf>
    <xf numFmtId="2" fontId="12" fillId="0" borderId="2" xfId="0" applyNumberFormat="1" applyFont="1" applyBorder="1" applyAlignment="1">
      <alignment horizontal="center" vertical="center"/>
    </xf>
    <xf numFmtId="0" fontId="0" fillId="0" borderId="0" xfId="0" applyFill="1" applyAlignment="1">
      <alignment vertical="center" wrapText="1"/>
    </xf>
    <xf numFmtId="171" fontId="3" fillId="0" borderId="2" xfId="0" applyNumberFormat="1" applyFont="1" applyBorder="1" applyAlignment="1">
      <alignment horizontal="center" vertical="center"/>
    </xf>
    <xf numFmtId="0" fontId="12" fillId="0" borderId="6" xfId="0" applyFont="1" applyBorder="1" applyAlignment="1">
      <alignment horizontal="left" vertical="center"/>
    </xf>
    <xf numFmtId="171" fontId="12" fillId="0" borderId="0" xfId="0" applyNumberFormat="1" applyFont="1" applyBorder="1" applyAlignment="1">
      <alignment horizontal="center" vertical="center"/>
    </xf>
    <xf numFmtId="0" fontId="12" fillId="0" borderId="6" xfId="0" applyFont="1" applyFill="1" applyBorder="1" applyAlignment="1">
      <alignment horizontal="left" vertical="center"/>
    </xf>
    <xf numFmtId="0" fontId="15" fillId="0" borderId="0" xfId="0" applyFont="1" applyFill="1" applyBorder="1" applyAlignment="1">
      <alignment vertical="center" wrapText="1"/>
    </xf>
    <xf numFmtId="2" fontId="46" fillId="0" borderId="0" xfId="0" applyNumberFormat="1" applyFont="1" applyFill="1" applyBorder="1" applyAlignment="1"/>
    <xf numFmtId="2" fontId="46" fillId="0" borderId="0" xfId="0" applyNumberFormat="1" applyFont="1" applyFill="1" applyBorder="1" applyAlignment="1">
      <alignment horizontal="center"/>
    </xf>
    <xf numFmtId="173" fontId="46" fillId="0" borderId="0" xfId="0" applyNumberFormat="1" applyFont="1" applyFill="1" applyBorder="1" applyAlignment="1"/>
    <xf numFmtId="168" fontId="27" fillId="0" borderId="0" xfId="0" applyNumberFormat="1" applyFont="1" applyFill="1" applyBorder="1" applyAlignment="1">
      <alignment horizontal="right"/>
    </xf>
    <xf numFmtId="168" fontId="30" fillId="0" borderId="0" xfId="0" applyNumberFormat="1" applyFont="1" applyFill="1" applyBorder="1" applyAlignment="1">
      <alignment horizontal="right"/>
    </xf>
    <xf numFmtId="0" fontId="0" fillId="0" borderId="0" xfId="0" applyFill="1" applyBorder="1" applyAlignment="1">
      <alignment vertical="center" wrapText="1"/>
    </xf>
    <xf numFmtId="0" fontId="24" fillId="0" borderId="6" xfId="0" applyFont="1" applyFill="1" applyBorder="1" applyAlignment="1"/>
    <xf numFmtId="2" fontId="46" fillId="0" borderId="6" xfId="0" applyNumberFormat="1" applyFont="1" applyFill="1" applyBorder="1" applyAlignment="1"/>
    <xf numFmtId="0" fontId="24" fillId="0" borderId="6" xfId="0" applyFont="1" applyFill="1" applyBorder="1" applyAlignment="1">
      <alignment horizontal="center"/>
    </xf>
    <xf numFmtId="0" fontId="28" fillId="0" borderId="0" xfId="0" applyFont="1" applyFill="1" applyBorder="1" applyAlignment="1">
      <alignment vertical="center"/>
    </xf>
    <xf numFmtId="0" fontId="0" fillId="0" borderId="2" xfId="0" applyBorder="1" applyAlignment="1">
      <alignment horizontal="center" vertical="center"/>
    </xf>
    <xf numFmtId="0" fontId="20" fillId="0" borderId="2" xfId="0" applyFont="1" applyBorder="1" applyAlignment="1">
      <alignment horizontal="center" vertical="center"/>
    </xf>
    <xf numFmtId="0" fontId="0" fillId="0" borderId="2" xfId="0" applyBorder="1" applyAlignment="1">
      <alignment horizontal="left" vertical="center" wrapText="1"/>
    </xf>
    <xf numFmtId="0" fontId="47" fillId="0" borderId="2" xfId="0" applyFont="1" applyFill="1" applyBorder="1"/>
    <xf numFmtId="0" fontId="47" fillId="0" borderId="2" xfId="0" applyFont="1" applyFill="1" applyBorder="1" applyAlignment="1">
      <alignment horizontal="center"/>
    </xf>
    <xf numFmtId="166" fontId="17" fillId="0" borderId="2" xfId="3" applyNumberFormat="1" applyFont="1" applyFill="1" applyBorder="1"/>
    <xf numFmtId="0" fontId="17" fillId="0" borderId="2" xfId="0" applyFont="1" applyFill="1" applyBorder="1"/>
    <xf numFmtId="0" fontId="17" fillId="0" borderId="2" xfId="0" applyFont="1" applyFill="1" applyBorder="1" applyAlignment="1">
      <alignment horizontal="center"/>
    </xf>
    <xf numFmtId="168" fontId="17" fillId="0" borderId="0" xfId="0" applyNumberFormat="1" applyFont="1" applyFill="1" applyBorder="1" applyAlignment="1">
      <alignment horizontal="right" vertical="center"/>
    </xf>
    <xf numFmtId="2" fontId="12" fillId="0" borderId="5" xfId="0" applyNumberFormat="1" applyFont="1" applyBorder="1" applyAlignment="1">
      <alignment vertical="center"/>
    </xf>
    <xf numFmtId="2" fontId="12" fillId="0" borderId="9" xfId="0" applyNumberFormat="1" applyFont="1" applyBorder="1" applyAlignment="1">
      <alignment vertical="center"/>
    </xf>
    <xf numFmtId="2" fontId="24" fillId="0" borderId="2" xfId="0" applyNumberFormat="1" applyFont="1" applyFill="1" applyBorder="1"/>
    <xf numFmtId="0" fontId="18" fillId="0" borderId="0" xfId="0" applyFont="1" applyFill="1" applyAlignment="1">
      <alignment vertical="center"/>
    </xf>
    <xf numFmtId="0" fontId="17" fillId="0" borderId="0" xfId="0" applyFont="1" applyFill="1" applyAlignment="1">
      <alignment vertical="center"/>
    </xf>
    <xf numFmtId="168" fontId="27" fillId="0" borderId="2" xfId="0" applyNumberFormat="1" applyFont="1" applyFill="1" applyBorder="1" applyAlignment="1">
      <alignment horizontal="right" vertical="center"/>
    </xf>
    <xf numFmtId="168" fontId="30" fillId="0" borderId="2" xfId="0" applyNumberFormat="1" applyFont="1" applyFill="1" applyBorder="1" applyAlignment="1">
      <alignment horizontal="right" vertical="center"/>
    </xf>
    <xf numFmtId="0" fontId="15" fillId="0" borderId="2" xfId="0" applyFont="1" applyFill="1" applyBorder="1" applyAlignment="1">
      <alignment horizontal="left" vertical="center" wrapText="1"/>
    </xf>
    <xf numFmtId="171" fontId="3" fillId="0" borderId="2" xfId="0" applyNumberFormat="1" applyFont="1" applyFill="1" applyBorder="1" applyAlignment="1">
      <alignment horizontal="center" vertical="center"/>
    </xf>
    <xf numFmtId="171" fontId="6" fillId="0" borderId="2" xfId="0" applyNumberFormat="1" applyFont="1" applyFill="1" applyBorder="1" applyAlignment="1">
      <alignment horizontal="right" vertical="center"/>
    </xf>
    <xf numFmtId="4" fontId="6" fillId="0" borderId="2" xfId="0" applyNumberFormat="1" applyFont="1" applyFill="1" applyBorder="1" applyAlignment="1">
      <alignment horizontal="right"/>
    </xf>
    <xf numFmtId="0" fontId="47" fillId="0" borderId="4" xfId="6" applyNumberFormat="1" applyFont="1" applyFill="1" applyBorder="1" applyAlignment="1">
      <alignment horizontal="justify" vertical="center"/>
    </xf>
    <xf numFmtId="175" fontId="0" fillId="0" borderId="2" xfId="0" applyNumberFormat="1" applyFont="1" applyFill="1" applyBorder="1" applyAlignment="1">
      <alignment vertical="center"/>
    </xf>
    <xf numFmtId="0" fontId="0" fillId="4" borderId="2" xfId="0" applyFill="1" applyBorder="1" applyAlignment="1">
      <alignment horizontal="center" vertical="center" wrapText="1"/>
    </xf>
    <xf numFmtId="0" fontId="6" fillId="0" borderId="2" xfId="0" applyFont="1" applyBorder="1" applyAlignment="1">
      <alignment horizontal="left" vertical="center" wrapText="1"/>
    </xf>
    <xf numFmtId="0" fontId="20" fillId="0" borderId="2" xfId="0" applyFont="1" applyBorder="1" applyAlignment="1">
      <alignment horizontal="left" vertical="center" wrapText="1"/>
    </xf>
    <xf numFmtId="0" fontId="0" fillId="0" borderId="2" xfId="0" applyFill="1" applyBorder="1" applyAlignment="1">
      <alignment horizontal="left" vertical="center" wrapText="1"/>
    </xf>
    <xf numFmtId="0" fontId="17" fillId="0" borderId="2" xfId="2" applyFont="1" applyFill="1" applyBorder="1" applyAlignment="1" applyProtection="1">
      <alignment horizontal="left" vertical="center" wrapText="1"/>
    </xf>
    <xf numFmtId="0" fontId="0" fillId="0" borderId="0" xfId="0" applyBorder="1" applyAlignment="1">
      <alignment horizontal="left" vertical="center" wrapText="1"/>
    </xf>
    <xf numFmtId="0" fontId="0" fillId="0" borderId="0" xfId="0" applyFill="1" applyBorder="1" applyAlignment="1">
      <alignment horizontal="left"/>
    </xf>
    <xf numFmtId="0" fontId="0" fillId="0" borderId="0" xfId="0" applyFill="1" applyAlignment="1">
      <alignment horizontal="left"/>
    </xf>
    <xf numFmtId="173" fontId="46" fillId="0" borderId="3" xfId="0" applyNumberFormat="1" applyFont="1" applyFill="1" applyBorder="1" applyAlignment="1">
      <alignment horizontal="left"/>
    </xf>
    <xf numFmtId="168" fontId="31" fillId="0" borderId="0" xfId="0" applyNumberFormat="1" applyFont="1" applyFill="1" applyBorder="1" applyAlignment="1">
      <alignment horizontal="right" vertical="center"/>
    </xf>
    <xf numFmtId="0" fontId="49" fillId="0" borderId="0" xfId="0" applyFont="1"/>
    <xf numFmtId="0" fontId="49" fillId="0" borderId="2" xfId="0" applyFont="1" applyBorder="1"/>
    <xf numFmtId="0" fontId="48" fillId="0" borderId="4" xfId="0" applyFont="1" applyFill="1" applyBorder="1" applyAlignment="1">
      <alignment horizontal="left"/>
    </xf>
    <xf numFmtId="0" fontId="48" fillId="0" borderId="2" xfId="0" applyFont="1" applyBorder="1"/>
    <xf numFmtId="0" fontId="32" fillId="0" borderId="2" xfId="8" applyFont="1" applyBorder="1"/>
    <xf numFmtId="0" fontId="32" fillId="0" borderId="2" xfId="9" applyFont="1" applyBorder="1"/>
    <xf numFmtId="0" fontId="32" fillId="0" borderId="2" xfId="10" applyFont="1" applyBorder="1"/>
    <xf numFmtId="0" fontId="32" fillId="0" borderId="5" xfId="8" applyFont="1" applyBorder="1"/>
    <xf numFmtId="0" fontId="32" fillId="0" borderId="2" xfId="8" applyFont="1" applyBorder="1" applyAlignment="1"/>
    <xf numFmtId="168" fontId="37" fillId="0" borderId="0" xfId="0" applyNumberFormat="1" applyFont="1" applyFill="1" applyBorder="1" applyAlignment="1">
      <alignment horizontal="right" vertical="center"/>
    </xf>
    <xf numFmtId="0" fontId="38" fillId="0" borderId="6" xfId="0" applyFont="1" applyFill="1" applyBorder="1" applyAlignment="1">
      <alignment vertical="center"/>
    </xf>
    <xf numFmtId="0" fontId="38" fillId="0" borderId="0" xfId="0" applyFont="1" applyFill="1" applyAlignment="1">
      <alignment vertical="center"/>
    </xf>
    <xf numFmtId="0" fontId="37" fillId="0" borderId="0" xfId="0" applyFont="1" applyFill="1" applyAlignment="1">
      <alignment vertical="center"/>
    </xf>
    <xf numFmtId="0" fontId="52" fillId="0" borderId="0" xfId="0" applyFont="1" applyFill="1" applyAlignment="1">
      <alignment vertical="center"/>
    </xf>
    <xf numFmtId="0" fontId="6" fillId="0" borderId="0" xfId="0" applyFont="1" applyFill="1" applyAlignment="1">
      <alignment horizontal="left" vertical="center"/>
    </xf>
    <xf numFmtId="17" fontId="40" fillId="0" borderId="0" xfId="0" applyNumberFormat="1" applyFont="1" applyFill="1" applyAlignment="1">
      <alignment horizontal="left" vertical="center" wrapText="1"/>
    </xf>
    <xf numFmtId="2" fontId="52" fillId="0" borderId="0" xfId="0" applyNumberFormat="1" applyFont="1" applyFill="1" applyBorder="1" applyAlignment="1">
      <alignment horizontal="right" vertical="center"/>
    </xf>
    <xf numFmtId="168" fontId="52" fillId="0" borderId="0" xfId="0" applyNumberFormat="1" applyFont="1" applyFill="1" applyBorder="1" applyAlignment="1">
      <alignment horizontal="right" vertical="center"/>
    </xf>
    <xf numFmtId="2" fontId="41" fillId="0" borderId="2" xfId="0" applyNumberFormat="1" applyFont="1" applyFill="1" applyBorder="1" applyAlignment="1">
      <alignment horizontal="center" vertical="center"/>
    </xf>
    <xf numFmtId="168" fontId="37" fillId="0" borderId="0" xfId="0" applyNumberFormat="1" applyFont="1" applyFill="1" applyBorder="1" applyAlignment="1">
      <alignment horizontal="center" vertical="center"/>
    </xf>
    <xf numFmtId="2" fontId="41" fillId="0" borderId="2" xfId="0" applyNumberFormat="1" applyFont="1" applyFill="1" applyBorder="1" applyAlignment="1">
      <alignment vertical="center"/>
    </xf>
    <xf numFmtId="0" fontId="41" fillId="0" borderId="2" xfId="0" applyFont="1" applyFill="1" applyBorder="1" applyAlignment="1">
      <alignment horizontal="left" vertical="center" wrapText="1"/>
    </xf>
    <xf numFmtId="0" fontId="41" fillId="0" borderId="2" xfId="0" applyFont="1" applyFill="1" applyBorder="1" applyAlignment="1">
      <alignment vertical="center"/>
    </xf>
    <xf numFmtId="168" fontId="41" fillId="0" borderId="2" xfId="0" applyNumberFormat="1" applyFont="1" applyFill="1" applyBorder="1" applyAlignment="1">
      <alignment vertical="center" wrapText="1"/>
    </xf>
    <xf numFmtId="168" fontId="37" fillId="0" borderId="2" xfId="0" applyNumberFormat="1" applyFont="1" applyFill="1" applyBorder="1" applyAlignment="1">
      <alignment vertical="center" wrapText="1"/>
    </xf>
    <xf numFmtId="4" fontId="37" fillId="0" borderId="2" xfId="0" applyNumberFormat="1" applyFont="1" applyFill="1" applyBorder="1" applyAlignment="1">
      <alignment vertical="center" wrapText="1"/>
    </xf>
    <xf numFmtId="0" fontId="41" fillId="0" borderId="0" xfId="0" applyFont="1" applyFill="1" applyAlignment="1">
      <alignment vertical="center"/>
    </xf>
    <xf numFmtId="2" fontId="31" fillId="0" borderId="2" xfId="0" applyNumberFormat="1" applyFont="1" applyFill="1" applyBorder="1" applyAlignment="1">
      <alignment vertical="center"/>
    </xf>
    <xf numFmtId="168" fontId="37" fillId="0" borderId="2" xfId="0" applyNumberFormat="1" applyFont="1" applyFill="1" applyBorder="1" applyAlignment="1">
      <alignment horizontal="right" vertical="center"/>
    </xf>
    <xf numFmtId="2" fontId="52" fillId="0" borderId="2" xfId="0" applyNumberFormat="1" applyFont="1" applyFill="1" applyBorder="1" applyAlignment="1">
      <alignment vertical="center"/>
    </xf>
    <xf numFmtId="0" fontId="41" fillId="0" borderId="2" xfId="0" applyFont="1" applyFill="1" applyBorder="1"/>
    <xf numFmtId="0" fontId="52" fillId="0" borderId="2" xfId="0" applyFont="1" applyFill="1" applyBorder="1" applyAlignment="1">
      <alignment horizontal="center" vertical="center"/>
    </xf>
    <xf numFmtId="2" fontId="52" fillId="0" borderId="2" xfId="0" applyNumberFormat="1" applyFont="1" applyFill="1" applyBorder="1" applyAlignment="1">
      <alignment horizontal="right" vertical="center"/>
    </xf>
    <xf numFmtId="168" fontId="52" fillId="0" borderId="2" xfId="0" applyNumberFormat="1" applyFont="1" applyFill="1" applyBorder="1" applyAlignment="1">
      <alignment horizontal="right" vertical="center"/>
    </xf>
    <xf numFmtId="176" fontId="52" fillId="0" borderId="2" xfId="0" applyNumberFormat="1" applyFont="1" applyFill="1" applyBorder="1" applyAlignment="1">
      <alignment horizontal="right" vertical="center"/>
    </xf>
    <xf numFmtId="168" fontId="38" fillId="0" borderId="0" xfId="0" applyNumberFormat="1" applyFont="1" applyFill="1" applyAlignment="1">
      <alignment vertical="center"/>
    </xf>
    <xf numFmtId="168" fontId="37" fillId="0" borderId="0" xfId="0" applyNumberFormat="1" applyFont="1" applyFill="1" applyAlignment="1">
      <alignment vertical="center"/>
    </xf>
    <xf numFmtId="168" fontId="37" fillId="0" borderId="3" xfId="0" applyNumberFormat="1" applyFont="1" applyFill="1" applyBorder="1" applyAlignment="1">
      <alignment horizontal="right" vertical="center"/>
    </xf>
    <xf numFmtId="0" fontId="41" fillId="0" borderId="1"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52" fillId="0" borderId="3" xfId="0" applyFont="1" applyFill="1" applyBorder="1" applyAlignment="1">
      <alignment horizontal="center" vertical="center"/>
    </xf>
    <xf numFmtId="168" fontId="52" fillId="0" borderId="0" xfId="0" applyNumberFormat="1" applyFont="1" applyFill="1" applyAlignment="1">
      <alignment horizontal="right" vertical="center"/>
    </xf>
    <xf numFmtId="2" fontId="53" fillId="0" borderId="1" xfId="0" applyNumberFormat="1" applyFont="1" applyFill="1" applyBorder="1" applyAlignment="1">
      <alignment horizontal="right" vertical="center"/>
    </xf>
    <xf numFmtId="168" fontId="52" fillId="0" borderId="3" xfId="0" applyNumberFormat="1" applyFont="1" applyFill="1" applyBorder="1" applyAlignment="1">
      <alignment horizontal="right" vertical="center"/>
    </xf>
    <xf numFmtId="176" fontId="53" fillId="0" borderId="2" xfId="0" applyNumberFormat="1" applyFont="1" applyFill="1" applyBorder="1" applyAlignment="1">
      <alignment horizontal="right" vertical="center"/>
    </xf>
    <xf numFmtId="2" fontId="53" fillId="0" borderId="2" xfId="0" applyNumberFormat="1" applyFont="1" applyFill="1" applyBorder="1" applyAlignment="1">
      <alignment vertical="center"/>
    </xf>
    <xf numFmtId="0" fontId="31" fillId="0" borderId="1" xfId="0" applyFont="1" applyFill="1" applyBorder="1" applyAlignment="1">
      <alignment horizontal="left" vertical="center" wrapText="1"/>
    </xf>
    <xf numFmtId="2" fontId="53" fillId="0" borderId="3" xfId="0" applyNumberFormat="1" applyFont="1" applyFill="1" applyBorder="1" applyAlignment="1">
      <alignment horizontal="right" vertical="center"/>
    </xf>
    <xf numFmtId="176" fontId="53" fillId="0" borderId="4" xfId="0" applyNumberFormat="1" applyFont="1" applyFill="1" applyBorder="1" applyAlignment="1">
      <alignment horizontal="right" vertical="center"/>
    </xf>
    <xf numFmtId="0" fontId="54" fillId="0" borderId="2" xfId="0" applyFont="1" applyFill="1" applyBorder="1" applyAlignment="1">
      <alignment horizontal="center" vertical="center"/>
    </xf>
    <xf numFmtId="2" fontId="52" fillId="0" borderId="3" xfId="0" applyNumberFormat="1" applyFont="1" applyFill="1" applyBorder="1" applyAlignment="1">
      <alignment horizontal="right" vertical="center"/>
    </xf>
    <xf numFmtId="0" fontId="41" fillId="0" borderId="2" xfId="0" applyNumberFormat="1" applyFont="1" applyFill="1" applyBorder="1" applyAlignment="1">
      <alignment horizontal="left" vertical="center" wrapText="1"/>
    </xf>
    <xf numFmtId="2" fontId="53" fillId="0" borderId="2" xfId="0" applyNumberFormat="1" applyFont="1" applyFill="1" applyBorder="1" applyAlignment="1">
      <alignment horizontal="right" vertical="center"/>
    </xf>
    <xf numFmtId="0" fontId="54" fillId="0" borderId="4" xfId="6" applyNumberFormat="1" applyFont="1" applyFill="1" applyBorder="1" applyAlignment="1">
      <alignment horizontal="justify" vertical="center"/>
    </xf>
    <xf numFmtId="175" fontId="52" fillId="0" borderId="2" xfId="0" applyNumberFormat="1" applyFont="1" applyFill="1" applyBorder="1" applyAlignment="1">
      <alignment vertical="center"/>
    </xf>
    <xf numFmtId="0" fontId="41" fillId="0" borderId="3" xfId="0" applyFont="1" applyFill="1" applyBorder="1" applyAlignment="1">
      <alignment vertical="center"/>
    </xf>
    <xf numFmtId="0" fontId="42" fillId="0" borderId="10" xfId="7" applyNumberFormat="1" applyFont="1" applyFill="1" applyBorder="1" applyAlignment="1">
      <alignment horizontal="left" vertical="top" wrapText="1"/>
    </xf>
    <xf numFmtId="2" fontId="52" fillId="0" borderId="0" xfId="0" applyNumberFormat="1" applyFont="1" applyFill="1" applyAlignment="1">
      <alignment vertical="center"/>
    </xf>
    <xf numFmtId="0" fontId="41" fillId="0" borderId="0" xfId="0" applyFont="1" applyFill="1" applyAlignment="1">
      <alignment horizontal="left" vertical="center" wrapText="1"/>
    </xf>
    <xf numFmtId="0" fontId="52" fillId="0" borderId="0" xfId="0" applyFont="1" applyFill="1" applyAlignment="1">
      <alignment horizontal="center" vertical="center"/>
    </xf>
    <xf numFmtId="176" fontId="52" fillId="0" borderId="0" xfId="0" applyNumberFormat="1" applyFont="1" applyFill="1" applyBorder="1" applyAlignment="1">
      <alignment horizontal="right" vertical="center"/>
    </xf>
    <xf numFmtId="0" fontId="6" fillId="3" borderId="7" xfId="0" applyFont="1" applyFill="1" applyBorder="1" applyAlignment="1">
      <alignment horizontal="justify" vertical="top" wrapText="1"/>
    </xf>
    <xf numFmtId="0" fontId="41" fillId="0" borderId="2" xfId="0" applyFont="1" applyFill="1" applyBorder="1" applyAlignment="1">
      <alignment wrapText="1"/>
    </xf>
    <xf numFmtId="0" fontId="31" fillId="0" borderId="2" xfId="0" applyFont="1" applyFill="1" applyBorder="1" applyAlignment="1">
      <alignment horizontal="left" vertical="center" wrapText="1"/>
    </xf>
    <xf numFmtId="2" fontId="52" fillId="0" borderId="0" xfId="0" applyNumberFormat="1" applyFont="1" applyFill="1" applyBorder="1" applyAlignment="1">
      <alignment vertical="center"/>
    </xf>
    <xf numFmtId="0" fontId="41" fillId="0" borderId="0" xfId="0" applyFont="1" applyFill="1" applyBorder="1" applyAlignment="1">
      <alignment horizontal="left" vertical="center" wrapText="1"/>
    </xf>
    <xf numFmtId="0" fontId="52" fillId="0" borderId="0" xfId="0" applyFont="1" applyFill="1" applyBorder="1" applyAlignment="1">
      <alignment horizontal="center" vertical="center"/>
    </xf>
    <xf numFmtId="2" fontId="53" fillId="0" borderId="0" xfId="0" applyNumberFormat="1" applyFont="1" applyFill="1" applyBorder="1" applyAlignment="1">
      <alignment horizontal="right" vertical="center"/>
    </xf>
    <xf numFmtId="176" fontId="53" fillId="0" borderId="0" xfId="0" applyNumberFormat="1" applyFont="1" applyFill="1" applyBorder="1" applyAlignment="1">
      <alignment horizontal="right" vertical="center"/>
    </xf>
    <xf numFmtId="176" fontId="41" fillId="0" borderId="2" xfId="0" applyNumberFormat="1" applyFont="1" applyFill="1" applyBorder="1" applyAlignment="1">
      <alignment horizontal="center" vertical="center"/>
    </xf>
    <xf numFmtId="2" fontId="31" fillId="0" borderId="2" xfId="0" applyNumberFormat="1" applyFont="1" applyFill="1" applyBorder="1"/>
    <xf numFmtId="2" fontId="52" fillId="0" borderId="2" xfId="0" applyNumberFormat="1" applyFont="1" applyFill="1" applyBorder="1"/>
    <xf numFmtId="0" fontId="52" fillId="0" borderId="2" xfId="0" applyFont="1" applyFill="1" applyBorder="1" applyAlignment="1">
      <alignment horizontal="center"/>
    </xf>
    <xf numFmtId="2" fontId="52" fillId="0" borderId="2" xfId="0" applyNumberFormat="1" applyFont="1" applyFill="1" applyBorder="1" applyAlignment="1">
      <alignment horizontal="right"/>
    </xf>
    <xf numFmtId="0" fontId="41" fillId="0" borderId="1" xfId="0" applyFont="1" applyFill="1" applyBorder="1"/>
    <xf numFmtId="0" fontId="52" fillId="0" borderId="0" xfId="0" applyFont="1" applyFill="1"/>
    <xf numFmtId="168" fontId="37" fillId="0" borderId="2" xfId="0" applyNumberFormat="1" applyFont="1" applyFill="1" applyBorder="1" applyAlignment="1">
      <alignment horizontal="right"/>
    </xf>
    <xf numFmtId="168" fontId="38" fillId="0" borderId="0" xfId="0" applyNumberFormat="1" applyFont="1" applyFill="1"/>
    <xf numFmtId="0" fontId="37" fillId="0" borderId="0" xfId="0" applyFont="1" applyFill="1"/>
    <xf numFmtId="168" fontId="37" fillId="0" borderId="0" xfId="0" applyNumberFormat="1" applyFont="1" applyFill="1"/>
    <xf numFmtId="176" fontId="41" fillId="0" borderId="3" xfId="0" applyNumberFormat="1" applyFont="1" applyFill="1" applyBorder="1" applyAlignment="1"/>
    <xf numFmtId="0" fontId="41" fillId="0" borderId="8" xfId="0" applyFont="1" applyFill="1" applyBorder="1"/>
    <xf numFmtId="0" fontId="52" fillId="0" borderId="8" xfId="0" applyFont="1" applyFill="1" applyBorder="1" applyAlignment="1">
      <alignment horizontal="center"/>
    </xf>
    <xf numFmtId="2" fontId="52" fillId="0" borderId="8" xfId="0" applyNumberFormat="1" applyFont="1" applyFill="1" applyBorder="1" applyAlignment="1">
      <alignment horizontal="right"/>
    </xf>
    <xf numFmtId="2" fontId="52" fillId="0" borderId="3" xfId="0" applyNumberFormat="1" applyFont="1" applyFill="1" applyBorder="1" applyAlignment="1">
      <alignment horizontal="right"/>
    </xf>
    <xf numFmtId="0" fontId="55" fillId="0" borderId="0" xfId="0" applyFont="1" applyFill="1" applyBorder="1" applyAlignment="1">
      <alignment horizontal="left" vertical="center" wrapText="1"/>
    </xf>
    <xf numFmtId="0" fontId="41" fillId="0" borderId="2" xfId="0" applyFont="1" applyFill="1" applyBorder="1" applyAlignment="1">
      <alignment vertical="center" wrapText="1"/>
    </xf>
    <xf numFmtId="0" fontId="6" fillId="0" borderId="2" xfId="0" applyFont="1" applyFill="1" applyBorder="1" applyAlignment="1">
      <alignment horizontal="center"/>
    </xf>
    <xf numFmtId="168" fontId="6" fillId="0" borderId="2" xfId="0" applyNumberFormat="1" applyFont="1" applyFill="1" applyBorder="1" applyAlignment="1">
      <alignment horizontal="right"/>
    </xf>
    <xf numFmtId="168" fontId="6" fillId="0" borderId="1" xfId="0" applyNumberFormat="1" applyFont="1" applyFill="1" applyBorder="1" applyAlignment="1">
      <alignment horizontal="right"/>
    </xf>
    <xf numFmtId="2" fontId="52" fillId="0" borderId="11" xfId="0" applyNumberFormat="1" applyFont="1" applyFill="1" applyBorder="1"/>
    <xf numFmtId="0" fontId="41" fillId="0" borderId="11" xfId="0" applyFont="1" applyFill="1" applyBorder="1"/>
    <xf numFmtId="0" fontId="52" fillId="0" borderId="11" xfId="0" applyFont="1" applyFill="1" applyBorder="1" applyAlignment="1">
      <alignment horizontal="center" vertical="center"/>
    </xf>
    <xf numFmtId="2" fontId="52" fillId="0" borderId="11" xfId="0" applyNumberFormat="1" applyFont="1" applyFill="1" applyBorder="1" applyAlignment="1">
      <alignment horizontal="right"/>
    </xf>
    <xf numFmtId="168" fontId="52" fillId="0" borderId="11" xfId="0" applyNumberFormat="1" applyFont="1" applyFill="1" applyBorder="1" applyAlignment="1">
      <alignment horizontal="right" vertical="center"/>
    </xf>
    <xf numFmtId="176" fontId="52" fillId="0" borderId="11" xfId="0" applyNumberFormat="1" applyFont="1" applyFill="1" applyBorder="1" applyAlignment="1">
      <alignment horizontal="right" vertical="center"/>
    </xf>
    <xf numFmtId="176" fontId="53" fillId="0" borderId="8" xfId="0" applyNumberFormat="1" applyFont="1" applyFill="1" applyBorder="1" applyAlignment="1">
      <alignment horizontal="right" vertical="center"/>
    </xf>
    <xf numFmtId="168" fontId="53" fillId="0" borderId="2" xfId="0" applyNumberFormat="1" applyFont="1" applyFill="1" applyBorder="1" applyAlignment="1">
      <alignment horizontal="right" vertical="center"/>
    </xf>
    <xf numFmtId="2" fontId="53" fillId="0" borderId="0" xfId="0" applyNumberFormat="1" applyFont="1" applyFill="1" applyBorder="1" applyAlignment="1">
      <alignment horizontal="center" vertical="center"/>
    </xf>
    <xf numFmtId="0" fontId="56" fillId="0" borderId="4" xfId="0" applyFont="1" applyBorder="1"/>
    <xf numFmtId="0" fontId="56" fillId="0" borderId="2" xfId="0" applyFont="1" applyBorder="1" applyAlignment="1">
      <alignment horizontal="center"/>
    </xf>
    <xf numFmtId="0" fontId="57" fillId="0" borderId="2" xfId="0" applyFont="1" applyBorder="1" applyAlignment="1">
      <alignment horizontal="center"/>
    </xf>
    <xf numFmtId="177" fontId="57" fillId="0" borderId="2" xfId="3" applyNumberFormat="1" applyFont="1" applyBorder="1"/>
    <xf numFmtId="2" fontId="53" fillId="0" borderId="2" xfId="0" applyNumberFormat="1" applyFont="1" applyFill="1" applyBorder="1" applyAlignment="1">
      <alignment horizontal="center" vertical="center"/>
    </xf>
    <xf numFmtId="2" fontId="52" fillId="0" borderId="8" xfId="0" applyNumberFormat="1" applyFont="1" applyFill="1" applyBorder="1" applyAlignment="1">
      <alignment vertical="center"/>
    </xf>
    <xf numFmtId="0" fontId="57" fillId="0" borderId="8" xfId="0" applyFont="1" applyBorder="1" applyAlignment="1">
      <alignment horizontal="center"/>
    </xf>
    <xf numFmtId="177" fontId="57" fillId="0" borderId="8" xfId="3" applyNumberFormat="1" applyFont="1" applyBorder="1"/>
    <xf numFmtId="176" fontId="52" fillId="0" borderId="8" xfId="0" applyNumberFormat="1" applyFont="1" applyFill="1" applyBorder="1" applyAlignment="1">
      <alignment horizontal="right" vertical="center"/>
    </xf>
    <xf numFmtId="2" fontId="52" fillId="0" borderId="1" xfId="0" applyNumberFormat="1" applyFont="1" applyFill="1" applyBorder="1" applyAlignment="1">
      <alignment vertical="center"/>
    </xf>
    <xf numFmtId="0" fontId="57" fillId="0" borderId="4" xfId="0" applyFont="1" applyBorder="1" applyAlignment="1">
      <alignment horizontal="center"/>
    </xf>
    <xf numFmtId="177" fontId="58" fillId="0" borderId="2" xfId="3" applyNumberFormat="1" applyFont="1" applyBorder="1"/>
    <xf numFmtId="177" fontId="6" fillId="0" borderId="2" xfId="3" applyNumberFormat="1" applyFont="1" applyBorder="1"/>
    <xf numFmtId="0" fontId="57" fillId="0" borderId="2" xfId="0" applyFont="1" applyBorder="1"/>
    <xf numFmtId="0" fontId="57" fillId="0" borderId="0" xfId="0" applyFont="1" applyAlignment="1">
      <alignment horizontal="center"/>
    </xf>
    <xf numFmtId="0" fontId="57" fillId="0" borderId="2" xfId="0" applyFont="1" applyFill="1" applyBorder="1" applyAlignment="1">
      <alignment horizontal="center"/>
    </xf>
    <xf numFmtId="0" fontId="56" fillId="0" borderId="2" xfId="0" applyFont="1" applyFill="1" applyBorder="1" applyAlignment="1">
      <alignment horizontal="center"/>
    </xf>
    <xf numFmtId="177" fontId="56" fillId="0" borderId="2" xfId="3" applyNumberFormat="1" applyFont="1" applyFill="1" applyBorder="1"/>
    <xf numFmtId="2" fontId="52" fillId="0" borderId="11" xfId="0" applyNumberFormat="1" applyFont="1" applyFill="1" applyBorder="1" applyAlignment="1">
      <alignment vertical="center"/>
    </xf>
    <xf numFmtId="177" fontId="57" fillId="0" borderId="0" xfId="3" applyNumberFormat="1" applyFont="1"/>
    <xf numFmtId="177" fontId="56" fillId="0" borderId="2" xfId="3" applyNumberFormat="1" applyFont="1" applyBorder="1"/>
    <xf numFmtId="0" fontId="56" fillId="0" borderId="2" xfId="0" applyFont="1" applyFill="1" applyBorder="1" applyAlignment="1">
      <alignment horizontal="left"/>
    </xf>
    <xf numFmtId="168" fontId="53" fillId="0" borderId="0" xfId="0" applyNumberFormat="1" applyFont="1" applyFill="1" applyBorder="1" applyAlignment="1">
      <alignment horizontal="right" vertical="center"/>
    </xf>
    <xf numFmtId="2" fontId="31" fillId="0" borderId="1" xfId="0" applyNumberFormat="1" applyFont="1" applyFill="1" applyBorder="1" applyAlignment="1">
      <alignment horizontal="left" vertical="center"/>
    </xf>
    <xf numFmtId="0" fontId="41" fillId="0" borderId="3" xfId="0" applyFont="1" applyFill="1" applyBorder="1" applyAlignment="1">
      <alignment horizontal="left" vertical="center" wrapText="1"/>
    </xf>
    <xf numFmtId="0" fontId="52" fillId="0" borderId="4" xfId="0" applyFont="1" applyFill="1" applyBorder="1" applyAlignment="1">
      <alignment horizontal="center" vertical="center"/>
    </xf>
    <xf numFmtId="2" fontId="31" fillId="0" borderId="0" xfId="0" applyNumberFormat="1" applyFont="1" applyFill="1" applyBorder="1" applyAlignment="1">
      <alignment horizontal="left" vertical="center"/>
    </xf>
    <xf numFmtId="176" fontId="31" fillId="0" borderId="2" xfId="0" applyNumberFormat="1" applyFont="1" applyFill="1" applyBorder="1" applyAlignment="1">
      <alignment horizontal="right" vertical="center"/>
    </xf>
    <xf numFmtId="2" fontId="31" fillId="0" borderId="3" xfId="0" applyNumberFormat="1" applyFont="1" applyFill="1" applyBorder="1" applyAlignment="1">
      <alignment horizontal="left" vertical="center"/>
    </xf>
    <xf numFmtId="2" fontId="31" fillId="0" borderId="4" xfId="0" applyNumberFormat="1" applyFont="1" applyFill="1" applyBorder="1" applyAlignment="1">
      <alignment horizontal="left" vertical="center"/>
    </xf>
    <xf numFmtId="173" fontId="38" fillId="0" borderId="0" xfId="0" applyNumberFormat="1" applyFont="1" applyFill="1" applyAlignment="1">
      <alignment vertical="center"/>
    </xf>
    <xf numFmtId="0" fontId="43" fillId="0" borderId="2" xfId="0" applyFont="1" applyFill="1" applyBorder="1" applyAlignment="1">
      <alignment wrapText="1"/>
    </xf>
    <xf numFmtId="0" fontId="59" fillId="0" borderId="0" xfId="0" applyFont="1" applyFill="1" applyAlignment="1">
      <alignment vertical="center"/>
    </xf>
    <xf numFmtId="0" fontId="43" fillId="0" borderId="0" xfId="0" applyFont="1" applyFill="1" applyAlignment="1">
      <alignment horizontal="left" vertical="center" wrapText="1"/>
    </xf>
    <xf numFmtId="0" fontId="59" fillId="0" borderId="0" xfId="0" applyFont="1" applyFill="1" applyAlignment="1">
      <alignment horizontal="left" vertical="center"/>
    </xf>
    <xf numFmtId="0" fontId="59" fillId="0" borderId="0" xfId="0" applyFont="1" applyFill="1" applyAlignment="1">
      <alignment horizontal="center" vertical="center"/>
    </xf>
    <xf numFmtId="2" fontId="59" fillId="0" borderId="0" xfId="0" applyNumberFormat="1" applyFont="1" applyFill="1" applyBorder="1" applyAlignment="1">
      <alignment horizontal="right" vertical="center"/>
    </xf>
    <xf numFmtId="168" fontId="59" fillId="0" borderId="0" xfId="0" applyNumberFormat="1" applyFont="1" applyFill="1" applyBorder="1" applyAlignment="1">
      <alignment horizontal="right" vertical="center"/>
    </xf>
    <xf numFmtId="168" fontId="25" fillId="0" borderId="0" xfId="0" applyNumberFormat="1" applyFont="1" applyFill="1" applyBorder="1" applyAlignment="1">
      <alignment horizontal="right" vertical="center"/>
    </xf>
    <xf numFmtId="0" fontId="44" fillId="0" borderId="0" xfId="0" applyFont="1" applyFill="1" applyAlignment="1">
      <alignment vertical="center"/>
    </xf>
    <xf numFmtId="2" fontId="59" fillId="0" borderId="0" xfId="0" applyNumberFormat="1" applyFont="1" applyFill="1" applyAlignment="1">
      <alignment vertical="center"/>
    </xf>
    <xf numFmtId="168" fontId="59" fillId="0" borderId="0" xfId="0" applyNumberFormat="1" applyFont="1" applyFill="1" applyAlignment="1">
      <alignment horizontal="right" vertical="center"/>
    </xf>
    <xf numFmtId="2" fontId="39" fillId="0" borderId="2" xfId="0" applyNumberFormat="1" applyFont="1" applyFill="1" applyBorder="1" applyAlignment="1">
      <alignment horizontal="center" vertical="center"/>
    </xf>
    <xf numFmtId="2" fontId="31" fillId="0" borderId="2" xfId="0" applyNumberFormat="1" applyFont="1" applyFill="1" applyBorder="1" applyAlignment="1">
      <alignment horizontal="center" vertical="center"/>
    </xf>
    <xf numFmtId="0" fontId="41" fillId="0" borderId="2" xfId="0" applyFont="1" applyFill="1" applyBorder="1" applyAlignment="1">
      <alignment horizontal="center" vertical="center"/>
    </xf>
    <xf numFmtId="168" fontId="41" fillId="0" borderId="2" xfId="0" applyNumberFormat="1" applyFont="1" applyFill="1" applyBorder="1" applyAlignment="1">
      <alignment horizontal="center" vertical="center" wrapText="1"/>
    </xf>
    <xf numFmtId="176" fontId="41" fillId="0" borderId="2" xfId="0" applyNumberFormat="1" applyFont="1" applyFill="1" applyBorder="1" applyAlignment="1">
      <alignment horizontal="center" vertical="center" wrapText="1"/>
    </xf>
    <xf numFmtId="0" fontId="39" fillId="0" borderId="2" xfId="0" applyFont="1" applyFill="1" applyBorder="1" applyAlignment="1">
      <alignment horizontal="left" vertical="center" wrapText="1"/>
    </xf>
    <xf numFmtId="0" fontId="39" fillId="0" borderId="2" xfId="0" applyFont="1" applyFill="1" applyBorder="1" applyAlignment="1">
      <alignment wrapText="1"/>
    </xf>
    <xf numFmtId="2" fontId="53" fillId="0" borderId="2" xfId="0" applyNumberFormat="1" applyFont="1" applyFill="1" applyBorder="1" applyAlignment="1">
      <alignment horizontal="center" vertical="center"/>
    </xf>
    <xf numFmtId="0" fontId="47" fillId="0" borderId="2" xfId="6" applyNumberFormat="1" applyFont="1" applyFill="1" applyBorder="1" applyAlignment="1">
      <alignment horizontal="center" vertical="center"/>
    </xf>
    <xf numFmtId="164" fontId="45" fillId="0" borderId="2" xfId="4" applyNumberFormat="1" applyFont="1" applyFill="1" applyBorder="1" applyAlignment="1">
      <alignment horizontal="center" vertical="center"/>
    </xf>
    <xf numFmtId="2" fontId="53" fillId="0" borderId="2" xfId="0" applyNumberFormat="1" applyFont="1" applyFill="1" applyBorder="1" applyAlignment="1">
      <alignment horizontal="center" vertical="center"/>
    </xf>
    <xf numFmtId="2" fontId="54" fillId="0" borderId="2" xfId="0" applyNumberFormat="1" applyFont="1" applyFill="1" applyBorder="1" applyAlignment="1">
      <alignment vertical="center"/>
    </xf>
    <xf numFmtId="0" fontId="37" fillId="0" borderId="2" xfId="0" applyFont="1" applyFill="1" applyBorder="1" applyAlignment="1">
      <alignment horizontal="left" vertical="center" wrapText="1"/>
    </xf>
    <xf numFmtId="2" fontId="54" fillId="0" borderId="3" xfId="0" applyNumberFormat="1" applyFont="1" applyFill="1" applyBorder="1" applyAlignment="1">
      <alignment horizontal="right" vertical="center"/>
    </xf>
    <xf numFmtId="168" fontId="54" fillId="0" borderId="0" xfId="0" applyNumberFormat="1" applyFont="1" applyFill="1" applyBorder="1" applyAlignment="1">
      <alignment horizontal="right" vertical="center"/>
    </xf>
    <xf numFmtId="168" fontId="54" fillId="0" borderId="2" xfId="0" applyNumberFormat="1" applyFont="1" applyFill="1" applyBorder="1" applyAlignment="1">
      <alignment horizontal="right" vertical="center"/>
    </xf>
    <xf numFmtId="176" fontId="54" fillId="0" borderId="2" xfId="0" applyNumberFormat="1" applyFont="1" applyFill="1" applyBorder="1" applyAlignment="1">
      <alignment horizontal="right" vertical="center"/>
    </xf>
    <xf numFmtId="2" fontId="54" fillId="0" borderId="2" xfId="0" applyNumberFormat="1" applyFont="1" applyFill="1" applyBorder="1" applyAlignment="1">
      <alignment horizontal="right" vertical="center"/>
    </xf>
    <xf numFmtId="0" fontId="31" fillId="0" borderId="2" xfId="0" applyFont="1" applyFill="1" applyBorder="1" applyAlignment="1">
      <alignment horizontal="left"/>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0" fontId="37" fillId="0" borderId="2" xfId="0" applyFont="1" applyFill="1" applyBorder="1"/>
    <xf numFmtId="0" fontId="31" fillId="0" borderId="1" xfId="0" applyFont="1" applyFill="1" applyBorder="1" applyAlignment="1">
      <alignment horizontal="left" vertical="center"/>
    </xf>
    <xf numFmtId="2" fontId="52" fillId="0" borderId="2" xfId="0" applyNumberFormat="1" applyFont="1" applyFill="1" applyBorder="1" applyAlignment="1">
      <alignment horizontal="center" vertical="center"/>
    </xf>
    <xf numFmtId="0" fontId="6" fillId="0" borderId="12" xfId="7" applyNumberFormat="1" applyFont="1" applyFill="1" applyBorder="1" applyAlignment="1">
      <alignment horizontal="left" vertical="top" wrapText="1"/>
    </xf>
    <xf numFmtId="0" fontId="41" fillId="0" borderId="11" xfId="0" applyFont="1" applyFill="1" applyBorder="1" applyAlignment="1">
      <alignment wrapText="1"/>
    </xf>
    <xf numFmtId="0" fontId="52" fillId="0" borderId="11" xfId="0" applyFont="1" applyFill="1" applyBorder="1" applyAlignment="1">
      <alignment horizontal="center"/>
    </xf>
    <xf numFmtId="0" fontId="52" fillId="0" borderId="1" xfId="0" applyFont="1" applyFill="1" applyBorder="1"/>
    <xf numFmtId="0" fontId="31" fillId="0" borderId="0" xfId="0" applyFont="1" applyFill="1" applyAlignment="1">
      <alignment horizontal="left" vertical="center" wrapText="1"/>
    </xf>
    <xf numFmtId="0" fontId="59" fillId="0" borderId="0" xfId="0" applyFont="1" applyFill="1" applyAlignment="1">
      <alignment horizontal="left" vertical="top"/>
    </xf>
    <xf numFmtId="176" fontId="52" fillId="0" borderId="0" xfId="0" applyNumberFormat="1" applyFont="1" applyFill="1" applyAlignment="1">
      <alignment vertical="center"/>
    </xf>
    <xf numFmtId="176" fontId="59" fillId="0" borderId="0" xfId="0" applyNumberFormat="1" applyFont="1" applyFill="1" applyBorder="1" applyAlignment="1">
      <alignment horizontal="right" vertical="center"/>
    </xf>
    <xf numFmtId="176" fontId="37" fillId="0" borderId="0" xfId="0" applyNumberFormat="1" applyFont="1" applyFill="1" applyAlignment="1">
      <alignment vertical="center"/>
    </xf>
    <xf numFmtId="168" fontId="32" fillId="0" borderId="0" xfId="0" applyNumberFormat="1" applyFont="1" applyFill="1" applyBorder="1" applyAlignment="1">
      <alignment horizontal="right" vertical="center"/>
    </xf>
    <xf numFmtId="168" fontId="60" fillId="0" borderId="0" xfId="0" applyNumberFormat="1" applyFont="1" applyFill="1" applyAlignment="1">
      <alignment vertical="center"/>
    </xf>
    <xf numFmtId="0" fontId="60" fillId="0" borderId="0" xfId="0" applyFont="1" applyFill="1" applyAlignment="1">
      <alignment vertical="center"/>
    </xf>
    <xf numFmtId="2" fontId="61" fillId="0" borderId="0" xfId="0" applyNumberFormat="1" applyFont="1" applyFill="1" applyBorder="1" applyAlignment="1">
      <alignment horizontal="left" vertical="center"/>
    </xf>
    <xf numFmtId="168" fontId="57" fillId="0" borderId="0" xfId="0" applyNumberFormat="1" applyFont="1" applyFill="1" applyBorder="1" applyAlignment="1">
      <alignment horizontal="right" vertical="center"/>
    </xf>
    <xf numFmtId="176" fontId="57" fillId="0" borderId="0" xfId="0" applyNumberFormat="1" applyFont="1" applyFill="1" applyBorder="1" applyAlignment="1">
      <alignment horizontal="right" vertical="center"/>
    </xf>
    <xf numFmtId="176" fontId="61" fillId="0" borderId="0" xfId="0" applyNumberFormat="1" applyFont="1" applyFill="1" applyBorder="1" applyAlignment="1">
      <alignment horizontal="right" vertical="center"/>
    </xf>
    <xf numFmtId="168" fontId="6" fillId="0" borderId="0" xfId="0" applyNumberFormat="1" applyFont="1" applyFill="1" applyBorder="1" applyAlignment="1">
      <alignment horizontal="right" vertical="center"/>
    </xf>
    <xf numFmtId="0" fontId="62" fillId="0" borderId="0" xfId="0" applyFont="1" applyFill="1" applyAlignment="1">
      <alignment vertical="center"/>
    </xf>
    <xf numFmtId="0" fontId="57" fillId="0" borderId="0" xfId="0" applyFont="1" applyFill="1" applyAlignment="1">
      <alignment vertical="center"/>
    </xf>
    <xf numFmtId="0" fontId="57" fillId="0" borderId="0" xfId="0" applyFont="1" applyFill="1" applyAlignment="1">
      <alignment horizontal="center" vertical="center"/>
    </xf>
    <xf numFmtId="168" fontId="57" fillId="0" borderId="0" xfId="0" applyNumberFormat="1" applyFont="1" applyFill="1" applyAlignment="1">
      <alignment horizontal="right" vertical="center"/>
    </xf>
    <xf numFmtId="0" fontId="42" fillId="0" borderId="0" xfId="0" applyFont="1" applyFill="1" applyBorder="1" applyAlignment="1">
      <alignment horizontal="left" vertical="center" wrapText="1"/>
    </xf>
    <xf numFmtId="176" fontId="57" fillId="0" borderId="0" xfId="0" applyNumberFormat="1" applyFont="1" applyFill="1" applyAlignment="1">
      <alignment vertical="center"/>
    </xf>
    <xf numFmtId="2" fontId="50" fillId="0" borderId="2" xfId="0" applyNumberFormat="1" applyFont="1" applyFill="1" applyBorder="1"/>
    <xf numFmtId="168" fontId="50" fillId="0" borderId="2" xfId="0" applyNumberFormat="1" applyFont="1" applyFill="1" applyBorder="1" applyAlignment="1">
      <alignment horizontal="right" vertical="center"/>
    </xf>
    <xf numFmtId="176" fontId="50" fillId="0" borderId="2" xfId="0" applyNumberFormat="1" applyFont="1" applyFill="1" applyBorder="1" applyAlignment="1">
      <alignment horizontal="right" vertical="center"/>
    </xf>
    <xf numFmtId="0" fontId="50" fillId="0" borderId="2" xfId="0" applyFont="1" applyFill="1" applyBorder="1" applyAlignment="1">
      <alignment horizontal="center" vertical="center"/>
    </xf>
    <xf numFmtId="2" fontId="50" fillId="0" borderId="2" xfId="0" applyNumberFormat="1" applyFont="1" applyFill="1" applyBorder="1" applyAlignment="1">
      <alignment horizontal="right" vertical="center"/>
    </xf>
    <xf numFmtId="168" fontId="50" fillId="0" borderId="0" xfId="0" applyNumberFormat="1" applyFont="1" applyFill="1" applyBorder="1" applyAlignment="1">
      <alignment horizontal="right" vertical="center"/>
    </xf>
    <xf numFmtId="2" fontId="63" fillId="0" borderId="2" xfId="0" applyNumberFormat="1" applyFont="1" applyFill="1" applyBorder="1" applyAlignment="1">
      <alignment horizontal="left" vertical="center"/>
    </xf>
    <xf numFmtId="3" fontId="50" fillId="0" borderId="2" xfId="0" applyNumberFormat="1" applyFont="1" applyFill="1" applyBorder="1" applyAlignment="1">
      <alignment horizontal="right" vertical="center"/>
    </xf>
    <xf numFmtId="3" fontId="63" fillId="0" borderId="2" xfId="0" applyNumberFormat="1" applyFont="1" applyFill="1" applyBorder="1" applyAlignment="1">
      <alignment horizontal="right" vertical="center"/>
    </xf>
    <xf numFmtId="0" fontId="51" fillId="0" borderId="2" xfId="0" applyFont="1" applyFill="1" applyBorder="1" applyAlignment="1">
      <alignment horizontal="center" vertical="top"/>
    </xf>
    <xf numFmtId="0" fontId="63" fillId="0" borderId="2" xfId="0" applyFont="1" applyFill="1" applyBorder="1" applyAlignment="1">
      <alignment horizontal="center" vertical="top"/>
    </xf>
    <xf numFmtId="2" fontId="63" fillId="0" borderId="2" xfId="0" applyNumberFormat="1" applyFont="1" applyFill="1" applyBorder="1" applyAlignment="1">
      <alignment horizontal="center" vertical="top"/>
    </xf>
    <xf numFmtId="168" fontId="63" fillId="0" borderId="2" xfId="0" applyNumberFormat="1" applyFont="1" applyFill="1" applyBorder="1" applyAlignment="1">
      <alignment horizontal="center" vertical="top"/>
    </xf>
    <xf numFmtId="176" fontId="63" fillId="0" borderId="2" xfId="0" applyNumberFormat="1" applyFont="1" applyFill="1" applyBorder="1" applyAlignment="1">
      <alignment horizontal="center" vertical="top"/>
    </xf>
    <xf numFmtId="0" fontId="29" fillId="0" borderId="0" xfId="0" applyFont="1"/>
    <xf numFmtId="0" fontId="64" fillId="0" borderId="0" xfId="0" applyFont="1"/>
    <xf numFmtId="0" fontId="65" fillId="0" borderId="0" xfId="0" applyFont="1" applyAlignment="1">
      <alignment horizontal="center"/>
    </xf>
    <xf numFmtId="0" fontId="29" fillId="0" borderId="0" xfId="0" applyFont="1" applyAlignment="1">
      <alignment horizontal="center"/>
    </xf>
    <xf numFmtId="0" fontId="0" fillId="0" borderId="0" xfId="0" applyFont="1" applyFill="1" applyAlignment="1">
      <alignment vertical="center"/>
    </xf>
    <xf numFmtId="0" fontId="18" fillId="0" borderId="0" xfId="0" applyFont="1" applyFill="1" applyBorder="1" applyAlignment="1">
      <alignment vertical="center"/>
    </xf>
    <xf numFmtId="2" fontId="0" fillId="0" borderId="0" xfId="0" applyNumberFormat="1" applyFont="1" applyFill="1" applyBorder="1" applyAlignment="1">
      <alignment vertical="center"/>
    </xf>
    <xf numFmtId="0" fontId="1"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168" fontId="0" fillId="0" borderId="0"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0" fontId="0" fillId="0" borderId="0" xfId="0" applyFont="1" applyFill="1" applyBorder="1" applyAlignment="1">
      <alignment vertical="center"/>
    </xf>
    <xf numFmtId="0" fontId="0" fillId="0" borderId="0" xfId="0" applyFill="1" applyAlignment="1">
      <alignment vertical="center"/>
    </xf>
    <xf numFmtId="0" fontId="35" fillId="0" borderId="2" xfId="0" applyFont="1" applyFill="1" applyBorder="1" applyAlignment="1">
      <alignment horizontal="justify" vertical="justify" wrapText="1"/>
    </xf>
    <xf numFmtId="3" fontId="51" fillId="0" borderId="2" xfId="0" applyNumberFormat="1" applyFont="1" applyFill="1" applyBorder="1" applyAlignment="1">
      <alignment horizontal="right" vertical="center"/>
    </xf>
    <xf numFmtId="0" fontId="32" fillId="0" borderId="0" xfId="0" applyFont="1" applyFill="1" applyBorder="1" applyAlignment="1"/>
    <xf numFmtId="2" fontId="50" fillId="0" borderId="1" xfId="0" applyNumberFormat="1" applyFont="1" applyFill="1" applyBorder="1"/>
    <xf numFmtId="0" fontId="68" fillId="0" borderId="0" xfId="0" applyFont="1"/>
    <xf numFmtId="0" fontId="68" fillId="0" borderId="0" xfId="0" applyFont="1" applyAlignment="1">
      <alignment horizontal="justify" vertical="center" wrapText="1"/>
    </xf>
    <xf numFmtId="3" fontId="50" fillId="0" borderId="2" xfId="0" applyNumberFormat="1" applyFont="1" applyFill="1" applyBorder="1" applyAlignment="1">
      <alignment horizontal="center" vertical="center"/>
    </xf>
    <xf numFmtId="0" fontId="12" fillId="0" borderId="2" xfId="0" applyFont="1" applyBorder="1" applyAlignment="1">
      <alignment horizontal="center" vertical="center"/>
    </xf>
    <xf numFmtId="2" fontId="12" fillId="2" borderId="2" xfId="0" applyNumberFormat="1" applyFont="1" applyFill="1" applyBorder="1" applyAlignment="1">
      <alignment horizontal="center" vertical="center"/>
    </xf>
    <xf numFmtId="168" fontId="12" fillId="2" borderId="2" xfId="0" applyNumberFormat="1" applyFont="1" applyFill="1" applyBorder="1" applyAlignment="1">
      <alignment horizontal="center" vertical="center"/>
    </xf>
    <xf numFmtId="0" fontId="12" fillId="2" borderId="1"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168" fontId="12" fillId="0" borderId="1" xfId="0" applyNumberFormat="1" applyFont="1" applyBorder="1" applyAlignment="1">
      <alignment vertical="center"/>
    </xf>
    <xf numFmtId="168" fontId="12" fillId="0" borderId="4" xfId="0" applyNumberFormat="1" applyFont="1" applyBorder="1" applyAlignment="1">
      <alignment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5" borderId="2" xfId="0" applyFont="1" applyFill="1" applyBorder="1" applyAlignment="1">
      <alignment horizontal="center" vertical="center"/>
    </xf>
    <xf numFmtId="0" fontId="12" fillId="2" borderId="2" xfId="0" applyFont="1" applyFill="1" applyBorder="1" applyAlignment="1">
      <alignment horizontal="center" vertical="center"/>
    </xf>
    <xf numFmtId="2" fontId="12" fillId="2" borderId="1" xfId="0" applyNumberFormat="1" applyFont="1" applyFill="1" applyBorder="1" applyAlignment="1">
      <alignment horizontal="center" vertical="center" wrapText="1"/>
    </xf>
    <xf numFmtId="2" fontId="12" fillId="2" borderId="4" xfId="0" applyNumberFormat="1" applyFont="1" applyFill="1" applyBorder="1" applyAlignment="1">
      <alignment horizontal="center" vertical="center" wrapText="1"/>
    </xf>
    <xf numFmtId="168" fontId="12" fillId="0" borderId="1" xfId="0" applyNumberFormat="1" applyFont="1" applyFill="1" applyBorder="1" applyAlignment="1">
      <alignment horizontal="right" vertical="center"/>
    </xf>
    <xf numFmtId="0" fontId="12" fillId="0" borderId="4" xfId="0" applyFont="1" applyFill="1" applyBorder="1" applyAlignment="1">
      <alignment horizontal="right" vertical="center"/>
    </xf>
    <xf numFmtId="0" fontId="12" fillId="0" borderId="2" xfId="0" applyFont="1" applyFill="1" applyBorder="1" applyAlignment="1">
      <alignment horizontal="center" vertical="center"/>
    </xf>
    <xf numFmtId="0" fontId="3" fillId="0" borderId="1"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1"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5" borderId="2" xfId="0" applyFont="1" applyFill="1" applyBorder="1" applyAlignment="1">
      <alignment horizontal="right" vertical="center"/>
    </xf>
    <xf numFmtId="168" fontId="12" fillId="0" borderId="2" xfId="0" applyNumberFormat="1" applyFont="1" applyBorder="1" applyAlignment="1">
      <alignment horizontal="center" vertical="center"/>
    </xf>
    <xf numFmtId="2" fontId="12" fillId="0" borderId="2"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right" vertical="center"/>
    </xf>
    <xf numFmtId="0" fontId="12" fillId="0" borderId="1" xfId="0" applyFont="1" applyBorder="1" applyAlignment="1">
      <alignment horizontal="left" vertical="center"/>
    </xf>
    <xf numFmtId="0" fontId="12" fillId="0" borderId="6" xfId="0" applyFont="1" applyFill="1" applyBorder="1" applyAlignment="1">
      <alignment horizontal="center" vertical="center"/>
    </xf>
    <xf numFmtId="0" fontId="12" fillId="0" borderId="0" xfId="0" applyFont="1" applyFill="1" applyBorder="1" applyAlignment="1">
      <alignment horizontal="center" vertical="center"/>
    </xf>
    <xf numFmtId="2" fontId="12" fillId="5" borderId="2"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10" fontId="12" fillId="0" borderId="0" xfId="0" applyNumberFormat="1" applyFont="1" applyFill="1" applyBorder="1" applyAlignment="1">
      <alignment horizontal="center" vertical="center"/>
    </xf>
    <xf numFmtId="168" fontId="12" fillId="0" borderId="0" xfId="0" applyNumberFormat="1" applyFont="1" applyFill="1" applyBorder="1" applyAlignment="1">
      <alignment horizontal="right" vertical="center"/>
    </xf>
    <xf numFmtId="168" fontId="12" fillId="0" borderId="5" xfId="0" applyNumberFormat="1" applyFont="1" applyFill="1" applyBorder="1" applyAlignment="1">
      <alignment horizontal="right" vertical="center"/>
    </xf>
    <xf numFmtId="168" fontId="12" fillId="0" borderId="2" xfId="0" applyNumberFormat="1" applyFont="1" applyBorder="1" applyAlignment="1">
      <alignment horizontal="right" vertical="center"/>
    </xf>
    <xf numFmtId="0" fontId="12" fillId="0" borderId="2" xfId="0" applyFont="1" applyBorder="1" applyAlignment="1">
      <alignment vertical="top"/>
    </xf>
    <xf numFmtId="0" fontId="12" fillId="0" borderId="1" xfId="0" applyFont="1" applyBorder="1" applyAlignment="1">
      <alignment horizontal="center" vertical="top"/>
    </xf>
    <xf numFmtId="0" fontId="12" fillId="0" borderId="3" xfId="0" applyFont="1" applyBorder="1" applyAlignment="1">
      <alignment horizontal="center" vertical="top"/>
    </xf>
    <xf numFmtId="171" fontId="12" fillId="0" borderId="2" xfId="0" applyNumberFormat="1" applyFont="1" applyBorder="1" applyAlignment="1">
      <alignment horizontal="right" vertical="center"/>
    </xf>
    <xf numFmtId="168" fontId="12" fillId="0" borderId="1" xfId="0" applyNumberFormat="1" applyFont="1" applyFill="1" applyBorder="1" applyAlignment="1">
      <alignment horizontal="center" vertical="center"/>
    </xf>
    <xf numFmtId="168" fontId="12" fillId="0" borderId="4" xfId="0" applyNumberFormat="1" applyFont="1" applyFill="1" applyBorder="1" applyAlignment="1">
      <alignment horizontal="center" vertical="center"/>
    </xf>
    <xf numFmtId="168" fontId="12" fillId="2" borderId="2" xfId="0" applyNumberFormat="1" applyFont="1" applyFill="1" applyBorder="1" applyAlignment="1">
      <alignment horizontal="right" vertical="center"/>
    </xf>
    <xf numFmtId="0" fontId="12" fillId="0" borderId="17" xfId="0" applyFont="1" applyBorder="1" applyAlignment="1">
      <alignment horizontal="center" vertical="center"/>
    </xf>
    <xf numFmtId="0" fontId="12" fillId="0" borderId="2" xfId="0" applyFont="1" applyBorder="1" applyAlignment="1">
      <alignment horizontal="left" vertical="center"/>
    </xf>
    <xf numFmtId="0" fontId="12" fillId="0" borderId="4"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center" vertical="center"/>
    </xf>
    <xf numFmtId="173" fontId="3" fillId="0" borderId="2" xfId="0" applyNumberFormat="1" applyFont="1" applyBorder="1" applyAlignment="1">
      <alignment horizontal="right" vertical="center"/>
    </xf>
    <xf numFmtId="0" fontId="3" fillId="0" borderId="2" xfId="0" applyFont="1" applyBorder="1" applyAlignment="1">
      <alignment horizontal="right" vertical="center"/>
    </xf>
    <xf numFmtId="168" fontId="3" fillId="0" borderId="1" xfId="0" applyNumberFormat="1" applyFont="1" applyBorder="1" applyAlignment="1">
      <alignment vertical="center"/>
    </xf>
    <xf numFmtId="168" fontId="3" fillId="0" borderId="4" xfId="0" applyNumberFormat="1" applyFont="1" applyBorder="1" applyAlignment="1">
      <alignment vertical="center"/>
    </xf>
    <xf numFmtId="168" fontId="12" fillId="0" borderId="1" xfId="0" applyNumberFormat="1" applyFont="1" applyBorder="1" applyAlignment="1">
      <alignment horizontal="right" vertical="center"/>
    </xf>
    <xf numFmtId="168" fontId="12" fillId="0" borderId="4" xfId="0" applyNumberFormat="1" applyFont="1" applyBorder="1" applyAlignment="1">
      <alignment horizontal="right" vertical="center"/>
    </xf>
    <xf numFmtId="0" fontId="3" fillId="0" borderId="2" xfId="0" applyFont="1" applyBorder="1" applyAlignment="1">
      <alignment horizontal="left"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12" fillId="0" borderId="9" xfId="0" applyFont="1" applyBorder="1" applyAlignment="1">
      <alignment horizontal="center" vertical="center"/>
    </xf>
    <xf numFmtId="0" fontId="14" fillId="2" borderId="1" xfId="0" applyFont="1" applyFill="1" applyBorder="1" applyAlignment="1">
      <alignment horizontal="center" vertical="center"/>
    </xf>
    <xf numFmtId="0" fontId="14" fillId="2" borderId="3" xfId="0" applyFont="1" applyFill="1" applyBorder="1" applyAlignment="1">
      <alignment horizontal="center" vertical="center"/>
    </xf>
    <xf numFmtId="0" fontId="3" fillId="0" borderId="1" xfId="0" applyFont="1" applyFill="1" applyBorder="1" applyAlignment="1">
      <alignment horizontal="center" vertical="center"/>
    </xf>
    <xf numFmtId="0" fontId="12" fillId="0" borderId="3" xfId="0" applyFont="1" applyFill="1" applyBorder="1" applyAlignment="1">
      <alignment horizontal="center" vertical="center"/>
    </xf>
    <xf numFmtId="168" fontId="12" fillId="0" borderId="1" xfId="0" applyNumberFormat="1" applyFont="1" applyFill="1" applyBorder="1" applyAlignment="1">
      <alignment vertical="center"/>
    </xf>
    <xf numFmtId="168" fontId="12" fillId="0" borderId="4" xfId="0" applyNumberFormat="1" applyFont="1" applyFill="1" applyBorder="1" applyAlignment="1">
      <alignment vertical="center"/>
    </xf>
    <xf numFmtId="0" fontId="21" fillId="0" borderId="1"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3" fillId="0" borderId="1"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173" fontId="12" fillId="0" borderId="2" xfId="0" applyNumberFormat="1" applyFont="1" applyBorder="1" applyAlignment="1">
      <alignment horizontal="right" vertical="center"/>
    </xf>
    <xf numFmtId="0" fontId="12" fillId="0" borderId="2" xfId="0" applyFont="1" applyBorder="1" applyAlignment="1">
      <alignment horizontal="center" vertical="center" wrapText="1"/>
    </xf>
    <xf numFmtId="0" fontId="12" fillId="0" borderId="1" xfId="0" applyFont="1" applyFill="1" applyBorder="1" applyAlignment="1">
      <alignment horizontal="center" vertical="center"/>
    </xf>
    <xf numFmtId="10" fontId="12" fillId="0" borderId="2" xfId="0" applyNumberFormat="1" applyFont="1" applyFill="1" applyBorder="1" applyAlignment="1">
      <alignment horizontal="center" vertical="center"/>
    </xf>
    <xf numFmtId="168" fontId="12" fillId="0" borderId="2" xfId="0" applyNumberFormat="1" applyFont="1" applyFill="1" applyBorder="1" applyAlignment="1">
      <alignment horizontal="right" vertical="center"/>
    </xf>
    <xf numFmtId="168" fontId="12" fillId="0" borderId="17" xfId="0" applyNumberFormat="1" applyFont="1" applyBorder="1" applyAlignment="1">
      <alignment horizontal="right" vertical="center"/>
    </xf>
    <xf numFmtId="168" fontId="12" fillId="0" borderId="14" xfId="0" applyNumberFormat="1" applyFont="1" applyBorder="1" applyAlignment="1">
      <alignment horizontal="right" vertical="center"/>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21" fillId="0" borderId="2" xfId="0" applyFont="1" applyBorder="1" applyAlignment="1">
      <alignment horizontal="left" vertical="center"/>
    </xf>
    <xf numFmtId="2" fontId="12" fillId="0" borderId="11" xfId="0" applyNumberFormat="1" applyFont="1" applyBorder="1" applyAlignment="1">
      <alignment horizontal="center" vertical="center"/>
    </xf>
    <xf numFmtId="2" fontId="12" fillId="0" borderId="8" xfId="0" applyNumberFormat="1" applyFont="1" applyBorder="1" applyAlignment="1">
      <alignment horizontal="center" vertical="center"/>
    </xf>
    <xf numFmtId="0" fontId="14" fillId="2" borderId="4"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4" xfId="0" applyFont="1" applyBorder="1" applyAlignment="1">
      <alignment horizontal="center" vertical="center" wrapText="1"/>
    </xf>
    <xf numFmtId="0" fontId="12" fillId="0" borderId="11" xfId="0" applyFont="1" applyBorder="1" applyAlignment="1">
      <alignment horizontal="center" vertical="center"/>
    </xf>
    <xf numFmtId="0" fontId="12" fillId="0" borderId="8" xfId="0" applyFont="1" applyBorder="1" applyAlignment="1">
      <alignment horizontal="center" vertical="center"/>
    </xf>
    <xf numFmtId="0" fontId="21" fillId="0" borderId="1" xfId="0" applyFont="1" applyFill="1" applyBorder="1" applyAlignment="1">
      <alignment horizontal="left" vertical="center"/>
    </xf>
    <xf numFmtId="0" fontId="21" fillId="0" borderId="3" xfId="0" applyFont="1" applyFill="1" applyBorder="1" applyAlignment="1">
      <alignment horizontal="left" vertical="center"/>
    </xf>
    <xf numFmtId="0" fontId="21" fillId="0" borderId="4" xfId="0" applyFont="1" applyFill="1" applyBorder="1" applyAlignment="1">
      <alignment horizontal="left" vertical="center"/>
    </xf>
    <xf numFmtId="0" fontId="12" fillId="0" borderId="2" xfId="0" applyFont="1" applyFill="1" applyBorder="1" applyAlignment="1">
      <alignment horizontal="right" vertical="center"/>
    </xf>
    <xf numFmtId="168" fontId="12" fillId="2" borderId="1" xfId="0" applyNumberFormat="1" applyFont="1" applyFill="1" applyBorder="1" applyAlignment="1">
      <alignment horizontal="center" vertical="center"/>
    </xf>
    <xf numFmtId="168" fontId="12" fillId="2" borderId="4" xfId="0" applyNumberFormat="1" applyFont="1" applyFill="1" applyBorder="1" applyAlignment="1">
      <alignment horizontal="center" vertical="center"/>
    </xf>
    <xf numFmtId="0" fontId="13" fillId="0" borderId="16" xfId="0" applyFont="1" applyBorder="1" applyAlignment="1">
      <alignment horizontal="left" vertical="center"/>
    </xf>
    <xf numFmtId="0" fontId="13" fillId="0" borderId="15" xfId="0" applyFont="1" applyBorder="1" applyAlignment="1">
      <alignment horizontal="left" vertical="center"/>
    </xf>
    <xf numFmtId="0" fontId="22" fillId="6" borderId="13" xfId="0" applyFont="1" applyFill="1" applyBorder="1" applyAlignment="1">
      <alignment horizontal="center" vertical="center" wrapText="1"/>
    </xf>
    <xf numFmtId="0" fontId="22" fillId="6" borderId="17" xfId="0" applyFont="1" applyFill="1" applyBorder="1" applyAlignment="1">
      <alignment horizontal="center" vertical="center" wrapText="1"/>
    </xf>
    <xf numFmtId="0" fontId="22" fillId="6" borderId="14" xfId="0" applyFont="1" applyFill="1" applyBorder="1" applyAlignment="1">
      <alignment horizontal="center" vertical="center" wrapText="1"/>
    </xf>
    <xf numFmtId="0" fontId="22" fillId="6" borderId="16" xfId="0" applyFont="1" applyFill="1" applyBorder="1" applyAlignment="1">
      <alignment horizontal="center" vertical="center" wrapText="1"/>
    </xf>
    <xf numFmtId="0" fontId="22" fillId="6" borderId="15" xfId="0" applyFont="1" applyFill="1" applyBorder="1" applyAlignment="1">
      <alignment horizontal="center" vertical="center" wrapText="1"/>
    </xf>
    <xf numFmtId="0" fontId="22" fillId="6" borderId="9"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21" fillId="6" borderId="14" xfId="0" applyFont="1" applyFill="1" applyBorder="1" applyAlignment="1">
      <alignment horizontal="center" vertical="center" wrapText="1"/>
    </xf>
    <xf numFmtId="0" fontId="21" fillId="6" borderId="16" xfId="0" applyFont="1" applyFill="1" applyBorder="1" applyAlignment="1">
      <alignment horizontal="center" vertical="center" wrapText="1"/>
    </xf>
    <xf numFmtId="0" fontId="21" fillId="6" borderId="15" xfId="0" applyFont="1" applyFill="1" applyBorder="1" applyAlignment="1">
      <alignment horizontal="center" vertical="center" wrapText="1"/>
    </xf>
    <xf numFmtId="0" fontId="21" fillId="6" borderId="9" xfId="0"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2" fontId="12" fillId="0" borderId="4" xfId="0" applyNumberFormat="1" applyFont="1" applyFill="1" applyBorder="1" applyAlignment="1">
      <alignment horizontal="center" vertical="center" wrapText="1"/>
    </xf>
    <xf numFmtId="168" fontId="12" fillId="0" borderId="3" xfId="0" applyNumberFormat="1" applyFont="1" applyBorder="1" applyAlignment="1">
      <alignment vertical="center"/>
    </xf>
    <xf numFmtId="1" fontId="12" fillId="0" borderId="1" xfId="0" applyNumberFormat="1" applyFont="1" applyFill="1" applyBorder="1" applyAlignment="1">
      <alignment horizontal="center" vertical="center"/>
    </xf>
    <xf numFmtId="1" fontId="12" fillId="0" borderId="4" xfId="0" applyNumberFormat="1" applyFont="1" applyFill="1" applyBorder="1" applyAlignment="1">
      <alignment horizontal="center" vertical="center"/>
    </xf>
    <xf numFmtId="0" fontId="12" fillId="2" borderId="1" xfId="0" applyFont="1" applyFill="1" applyBorder="1" applyAlignment="1">
      <alignment horizontal="right" vertical="center"/>
    </xf>
    <xf numFmtId="0" fontId="12" fillId="2" borderId="4" xfId="0" applyFont="1" applyFill="1" applyBorder="1" applyAlignment="1">
      <alignment horizontal="right" vertical="center"/>
    </xf>
    <xf numFmtId="0" fontId="12" fillId="0" borderId="4" xfId="0" applyFont="1" applyFill="1" applyBorder="1" applyAlignment="1">
      <alignment horizontal="center" vertical="center"/>
    </xf>
    <xf numFmtId="0" fontId="21" fillId="0" borderId="2" xfId="0" applyFont="1" applyFill="1" applyBorder="1" applyAlignment="1">
      <alignment horizontal="left" vertical="center"/>
    </xf>
    <xf numFmtId="168" fontId="12" fillId="0" borderId="1" xfId="0" applyNumberFormat="1" applyFont="1" applyBorder="1" applyAlignment="1">
      <alignment horizontal="center" vertical="center"/>
    </xf>
    <xf numFmtId="168" fontId="12" fillId="2" borderId="1" xfId="0" applyNumberFormat="1" applyFont="1" applyFill="1" applyBorder="1" applyAlignment="1">
      <alignment horizontal="right" vertical="center"/>
    </xf>
    <xf numFmtId="168" fontId="12" fillId="0" borderId="4" xfId="0" applyNumberFormat="1" applyFont="1" applyFill="1" applyBorder="1" applyAlignment="1">
      <alignment horizontal="right" vertical="center"/>
    </xf>
    <xf numFmtId="2" fontId="12" fillId="0" borderId="1" xfId="0" applyNumberFormat="1" applyFont="1" applyFill="1" applyBorder="1" applyAlignment="1">
      <alignment horizontal="center" vertical="center"/>
    </xf>
    <xf numFmtId="2" fontId="12" fillId="0" borderId="4" xfId="0" applyNumberFormat="1" applyFont="1" applyFill="1" applyBorder="1" applyAlignment="1">
      <alignment horizontal="center" vertical="center"/>
    </xf>
    <xf numFmtId="2" fontId="12" fillId="0" borderId="2" xfId="0" applyNumberFormat="1" applyFont="1" applyBorder="1" applyAlignment="1">
      <alignment horizontal="right" vertical="center"/>
    </xf>
    <xf numFmtId="0" fontId="12" fillId="5" borderId="1" xfId="0" applyFont="1" applyFill="1" applyBorder="1" applyAlignment="1">
      <alignment horizontal="right" vertical="center"/>
    </xf>
    <xf numFmtId="0" fontId="12" fillId="0" borderId="3" xfId="0" applyFont="1" applyFill="1" applyBorder="1" applyAlignment="1">
      <alignment horizontal="right" vertical="center"/>
    </xf>
    <xf numFmtId="2" fontId="12" fillId="0" borderId="2" xfId="0" applyNumberFormat="1" applyFont="1" applyFill="1" applyBorder="1" applyAlignment="1">
      <alignment horizontal="center" vertical="center"/>
    </xf>
    <xf numFmtId="168" fontId="12" fillId="0" borderId="3" xfId="0" applyNumberFormat="1" applyFont="1" applyFill="1" applyBorder="1" applyAlignment="1">
      <alignment vertical="center"/>
    </xf>
    <xf numFmtId="0" fontId="21" fillId="0" borderId="13"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9" xfId="0" applyFont="1" applyBorder="1" applyAlignment="1">
      <alignment horizontal="center" vertical="center" wrapText="1"/>
    </xf>
    <xf numFmtId="2" fontId="12" fillId="0" borderId="0" xfId="0" applyNumberFormat="1" applyFont="1" applyFill="1" applyBorder="1" applyAlignment="1">
      <alignment horizontal="center" vertical="center"/>
    </xf>
    <xf numFmtId="0" fontId="14" fillId="0" borderId="0" xfId="0" applyFont="1" applyFill="1" applyBorder="1" applyAlignment="1">
      <alignment horizontal="center" vertical="center"/>
    </xf>
    <xf numFmtId="2" fontId="3" fillId="0" borderId="2" xfId="0" applyNumberFormat="1" applyFont="1" applyBorder="1" applyAlignment="1">
      <alignment horizontal="center" vertical="center"/>
    </xf>
    <xf numFmtId="2" fontId="12" fillId="0" borderId="17" xfId="0" applyNumberFormat="1" applyFont="1" applyBorder="1" applyAlignment="1">
      <alignment horizontal="center" vertical="center"/>
    </xf>
    <xf numFmtId="0" fontId="12" fillId="5" borderId="4" xfId="0" applyFont="1" applyFill="1" applyBorder="1" applyAlignment="1">
      <alignment horizontal="center" vertical="center"/>
    </xf>
    <xf numFmtId="168" fontId="12" fillId="0" borderId="0" xfId="0" applyNumberFormat="1" applyFont="1" applyFill="1" applyBorder="1" applyAlignment="1">
      <alignment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xf>
    <xf numFmtId="0" fontId="12" fillId="0" borderId="0" xfId="0" applyFont="1" applyFill="1" applyBorder="1" applyAlignment="1">
      <alignment horizontal="right" vertical="center"/>
    </xf>
    <xf numFmtId="0" fontId="13" fillId="0" borderId="0" xfId="0" applyFont="1" applyFill="1" applyBorder="1" applyAlignment="1">
      <alignment horizontal="left" vertical="center"/>
    </xf>
    <xf numFmtId="0" fontId="21" fillId="0" borderId="0" xfId="0" applyFont="1" applyFill="1" applyBorder="1" applyAlignment="1">
      <alignment horizontal="center" vertical="center" wrapText="1"/>
    </xf>
    <xf numFmtId="2" fontId="12" fillId="0" borderId="0" xfId="0" applyNumberFormat="1" applyFont="1" applyFill="1" applyBorder="1" applyAlignment="1">
      <alignment horizontal="center" vertical="center" wrapText="1"/>
    </xf>
    <xf numFmtId="168" fontId="12" fillId="0" borderId="0" xfId="0" applyNumberFormat="1" applyFont="1" applyFill="1" applyBorder="1" applyAlignment="1">
      <alignment horizontal="center" vertical="center"/>
    </xf>
    <xf numFmtId="0" fontId="34" fillId="6" borderId="13" xfId="0" applyFont="1" applyFill="1" applyBorder="1" applyAlignment="1">
      <alignment horizontal="center" vertical="center" wrapText="1"/>
    </xf>
    <xf numFmtId="0" fontId="34" fillId="6" borderId="17" xfId="0" applyFont="1" applyFill="1" applyBorder="1" applyAlignment="1">
      <alignment horizontal="center" vertical="center" wrapText="1"/>
    </xf>
    <xf numFmtId="0" fontId="34" fillId="6" borderId="14" xfId="0" applyFont="1" applyFill="1" applyBorder="1" applyAlignment="1">
      <alignment horizontal="center" vertical="center" wrapText="1"/>
    </xf>
    <xf numFmtId="0" fontId="34" fillId="6" borderId="16" xfId="0" applyFont="1" applyFill="1" applyBorder="1" applyAlignment="1">
      <alignment horizontal="center" vertical="center" wrapText="1"/>
    </xf>
    <xf numFmtId="0" fontId="34" fillId="6" borderId="15" xfId="0" applyFont="1" applyFill="1" applyBorder="1" applyAlignment="1">
      <alignment horizontal="center" vertical="center" wrapText="1"/>
    </xf>
    <xf numFmtId="0" fontId="34" fillId="6" borderId="9"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17" xfId="0" applyFont="1" applyFill="1" applyBorder="1" applyAlignment="1">
      <alignment horizontal="center" vertical="center" wrapText="1"/>
    </xf>
    <xf numFmtId="0" fontId="33" fillId="6" borderId="14" xfId="0" applyFont="1" applyFill="1" applyBorder="1" applyAlignment="1">
      <alignment horizontal="center" vertical="center" wrapText="1"/>
    </xf>
    <xf numFmtId="0" fontId="33" fillId="6" borderId="16" xfId="0" applyFont="1" applyFill="1" applyBorder="1" applyAlignment="1">
      <alignment horizontal="center" vertical="center" wrapText="1"/>
    </xf>
    <xf numFmtId="0" fontId="33" fillId="6" borderId="15" xfId="0" applyFont="1" applyFill="1" applyBorder="1" applyAlignment="1">
      <alignment horizontal="center" vertical="center" wrapText="1"/>
    </xf>
    <xf numFmtId="0" fontId="33" fillId="6" borderId="9"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23" fillId="6" borderId="13"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23" fillId="6" borderId="14" xfId="0" applyFont="1" applyFill="1" applyBorder="1" applyAlignment="1">
      <alignment horizontal="center" vertical="center" wrapText="1"/>
    </xf>
    <xf numFmtId="0" fontId="23" fillId="6" borderId="16" xfId="0" applyFont="1" applyFill="1" applyBorder="1" applyAlignment="1">
      <alignment horizontal="center" vertical="center" wrapText="1"/>
    </xf>
    <xf numFmtId="0" fontId="23" fillId="6" borderId="15"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168" fontId="3" fillId="0" borderId="1" xfId="0" applyNumberFormat="1" applyFont="1" applyFill="1" applyBorder="1" applyAlignment="1">
      <alignment horizontal="right" vertical="center"/>
    </xf>
    <xf numFmtId="0" fontId="3" fillId="0" borderId="4" xfId="0" applyFont="1" applyFill="1" applyBorder="1" applyAlignment="1">
      <alignment horizontal="right" vertical="center"/>
    </xf>
    <xf numFmtId="0" fontId="22" fillId="0" borderId="1"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0" xfId="0" applyFont="1" applyFill="1" applyBorder="1" applyAlignment="1">
      <alignment horizontal="center" vertical="center" wrapText="1"/>
    </xf>
    <xf numFmtId="0" fontId="22" fillId="0" borderId="0" xfId="0" applyFont="1" applyFill="1" applyBorder="1" applyAlignment="1">
      <alignment horizontal="left" vertical="center"/>
    </xf>
    <xf numFmtId="0" fontId="21" fillId="0" borderId="0" xfId="0" applyFont="1" applyFill="1" applyBorder="1" applyAlignment="1">
      <alignment horizontal="left" vertical="center"/>
    </xf>
    <xf numFmtId="0" fontId="3" fillId="0" borderId="2" xfId="0" applyFont="1" applyFill="1" applyBorder="1" applyAlignment="1">
      <alignment horizontal="center" vertical="center"/>
    </xf>
    <xf numFmtId="17" fontId="3" fillId="0" borderId="1" xfId="0" applyNumberFormat="1" applyFont="1" applyBorder="1" applyAlignment="1">
      <alignment horizontal="center" vertical="center" wrapText="1"/>
    </xf>
    <xf numFmtId="0" fontId="3" fillId="0" borderId="2" xfId="0" applyFont="1" applyBorder="1" applyAlignment="1">
      <alignment horizontal="center" vertical="center"/>
    </xf>
    <xf numFmtId="0" fontId="12" fillId="0" borderId="2" xfId="0" applyFont="1" applyFill="1" applyBorder="1" applyAlignment="1">
      <alignment horizontal="left" vertical="center"/>
    </xf>
    <xf numFmtId="0" fontId="12" fillId="0" borderId="2" xfId="0" applyFont="1" applyFill="1" applyBorder="1" applyAlignment="1">
      <alignment horizontal="center" vertical="center" wrapText="1"/>
    </xf>
    <xf numFmtId="0" fontId="12" fillId="0" borderId="13"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3" xfId="0" applyFont="1" applyFill="1" applyBorder="1" applyAlignment="1">
      <alignment horizontal="center" vertical="center" wrapText="1"/>
    </xf>
    <xf numFmtId="0" fontId="21" fillId="6" borderId="2" xfId="0" applyFont="1" applyFill="1" applyBorder="1" applyAlignment="1">
      <alignment horizontal="center" vertical="center"/>
    </xf>
    <xf numFmtId="0" fontId="12" fillId="0" borderId="2"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12" fillId="0" borderId="1" xfId="0" applyFont="1" applyFill="1" applyBorder="1" applyAlignment="1">
      <alignment vertical="center"/>
    </xf>
    <xf numFmtId="0" fontId="12" fillId="0" borderId="4" xfId="0" applyFont="1" applyFill="1" applyBorder="1" applyAlignment="1">
      <alignment vertical="center"/>
    </xf>
    <xf numFmtId="0" fontId="3" fillId="0" borderId="11" xfId="0" applyFont="1" applyBorder="1" applyAlignment="1">
      <alignment horizontal="center" vertical="center"/>
    </xf>
    <xf numFmtId="168" fontId="3" fillId="0" borderId="2" xfId="0" applyNumberFormat="1" applyFont="1" applyBorder="1" applyAlignment="1">
      <alignment horizontal="right" vertical="center"/>
    </xf>
    <xf numFmtId="168" fontId="12" fillId="0" borderId="11" xfId="0" applyNumberFormat="1" applyFont="1" applyBorder="1" applyAlignment="1">
      <alignment horizontal="right" vertical="center"/>
    </xf>
    <xf numFmtId="0" fontId="12" fillId="0" borderId="4" xfId="0" applyFont="1" applyBorder="1" applyAlignment="1">
      <alignment horizontal="right" vertical="center"/>
    </xf>
    <xf numFmtId="0" fontId="12" fillId="0" borderId="1" xfId="0" applyFont="1" applyBorder="1" applyAlignment="1">
      <alignment horizontal="right" vertical="center"/>
    </xf>
    <xf numFmtId="0" fontId="23" fillId="0" borderId="0" xfId="0" applyFont="1" applyFill="1" applyBorder="1" applyAlignment="1">
      <alignment horizontal="left" vertical="center"/>
    </xf>
    <xf numFmtId="173" fontId="12" fillId="0" borderId="2"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168" fontId="3" fillId="2" borderId="1" xfId="0" applyNumberFormat="1" applyFont="1" applyFill="1" applyBorder="1" applyAlignment="1">
      <alignment horizontal="center" vertical="center"/>
    </xf>
    <xf numFmtId="168" fontId="3" fillId="2" borderId="4" xfId="0" applyNumberFormat="1" applyFont="1" applyFill="1" applyBorder="1" applyAlignment="1">
      <alignment horizontal="center" vertical="center"/>
    </xf>
    <xf numFmtId="168" fontId="3" fillId="0" borderId="1" xfId="0" applyNumberFormat="1" applyFont="1" applyBorder="1" applyAlignment="1">
      <alignment horizontal="right" vertical="center"/>
    </xf>
    <xf numFmtId="168" fontId="3" fillId="0" borderId="4" xfId="0" applyNumberFormat="1" applyFont="1" applyBorder="1" applyAlignment="1">
      <alignment horizontal="right" vertical="center"/>
    </xf>
    <xf numFmtId="0" fontId="3" fillId="2" borderId="2" xfId="0" applyFont="1" applyFill="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2" fontId="46" fillId="0" borderId="1" xfId="0" applyNumberFormat="1" applyFont="1" applyFill="1" applyBorder="1" applyAlignment="1">
      <alignment horizontal="left"/>
    </xf>
    <xf numFmtId="2" fontId="46" fillId="0" borderId="3" xfId="0" applyNumberFormat="1" applyFont="1" applyFill="1" applyBorder="1" applyAlignment="1">
      <alignment horizontal="left"/>
    </xf>
    <xf numFmtId="0" fontId="24" fillId="0" borderId="1" xfId="0" applyFont="1" applyFill="1" applyBorder="1" applyAlignment="1">
      <alignment horizontal="left"/>
    </xf>
    <xf numFmtId="0" fontId="24" fillId="0" borderId="3" xfId="0" applyFont="1" applyFill="1" applyBorder="1" applyAlignment="1">
      <alignment horizontal="left"/>
    </xf>
    <xf numFmtId="0" fontId="28" fillId="0" borderId="0" xfId="0" applyFont="1" applyFill="1" applyBorder="1" applyAlignment="1">
      <alignment horizontal="center" vertical="center"/>
    </xf>
    <xf numFmtId="2" fontId="30" fillId="0" borderId="1" xfId="0" applyNumberFormat="1" applyFont="1" applyFill="1" applyBorder="1" applyAlignment="1">
      <alignment horizontal="left" vertical="center"/>
    </xf>
    <xf numFmtId="2" fontId="30" fillId="0" borderId="3" xfId="0" applyNumberFormat="1" applyFont="1" applyFill="1" applyBorder="1" applyAlignment="1">
      <alignment horizontal="left" vertical="center"/>
    </xf>
    <xf numFmtId="2" fontId="30" fillId="0" borderId="4" xfId="0" applyNumberFormat="1" applyFont="1" applyFill="1" applyBorder="1" applyAlignment="1">
      <alignment horizontal="left" vertical="center"/>
    </xf>
    <xf numFmtId="2" fontId="19" fillId="0" borderId="1" xfId="0" applyNumberFormat="1" applyFont="1" applyFill="1" applyBorder="1" applyAlignment="1">
      <alignment horizontal="left" vertical="center"/>
    </xf>
    <xf numFmtId="2" fontId="19" fillId="0" borderId="3" xfId="0" applyNumberFormat="1" applyFont="1" applyFill="1" applyBorder="1" applyAlignment="1">
      <alignment horizontal="left" vertical="center"/>
    </xf>
    <xf numFmtId="2" fontId="19" fillId="0" borderId="4" xfId="0" applyNumberFormat="1" applyFont="1" applyFill="1" applyBorder="1" applyAlignment="1">
      <alignment horizontal="left" vertical="center"/>
    </xf>
    <xf numFmtId="0" fontId="28" fillId="0" borderId="1"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4" xfId="0" applyFont="1" applyFill="1" applyBorder="1" applyAlignment="1">
      <alignment horizontal="center" vertical="center"/>
    </xf>
    <xf numFmtId="0" fontId="16" fillId="0" borderId="2" xfId="0" applyFont="1" applyBorder="1"/>
    <xf numFmtId="0" fontId="8" fillId="0" borderId="1" xfId="0" applyFont="1" applyBorder="1" applyAlignment="1">
      <alignment horizontal="center"/>
    </xf>
    <xf numFmtId="0" fontId="8" fillId="0" borderId="4" xfId="0" applyFont="1" applyBorder="1" applyAlignment="1">
      <alignment horizontal="center"/>
    </xf>
    <xf numFmtId="0" fontId="8" fillId="2" borderId="2" xfId="0" applyFont="1" applyFill="1" applyBorder="1" applyAlignment="1">
      <alignment horizontal="center" vertical="center"/>
    </xf>
    <xf numFmtId="0" fontId="4" fillId="2" borderId="1"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31" fillId="0" borderId="2" xfId="0" applyFont="1" applyFill="1" applyBorder="1" applyAlignment="1">
      <alignment horizontal="left"/>
    </xf>
    <xf numFmtId="2" fontId="53" fillId="0" borderId="2" xfId="0" applyNumberFormat="1" applyFont="1" applyFill="1" applyBorder="1" applyAlignment="1">
      <alignment horizontal="center" vertical="center"/>
    </xf>
    <xf numFmtId="2" fontId="53" fillId="0" borderId="1" xfId="0" applyNumberFormat="1" applyFont="1" applyFill="1" applyBorder="1" applyAlignment="1">
      <alignment horizontal="center" vertical="center"/>
    </xf>
    <xf numFmtId="2" fontId="53" fillId="0" borderId="3" xfId="0" applyNumberFormat="1" applyFont="1" applyFill="1" applyBorder="1" applyAlignment="1">
      <alignment horizontal="center" vertical="center"/>
    </xf>
    <xf numFmtId="2" fontId="53" fillId="0" borderId="4" xfId="0" applyNumberFormat="1" applyFont="1" applyFill="1" applyBorder="1" applyAlignment="1">
      <alignment horizontal="center" vertical="center"/>
    </xf>
    <xf numFmtId="0" fontId="31" fillId="0" borderId="1" xfId="0" applyFont="1" applyFill="1" applyBorder="1" applyAlignment="1">
      <alignment horizontal="left"/>
    </xf>
    <xf numFmtId="0" fontId="31" fillId="0" borderId="3" xfId="0" applyFont="1" applyFill="1" applyBorder="1" applyAlignment="1">
      <alignment horizontal="left"/>
    </xf>
    <xf numFmtId="0" fontId="31" fillId="0" borderId="4" xfId="0" applyFont="1" applyFill="1" applyBorder="1" applyAlignment="1">
      <alignment horizontal="left"/>
    </xf>
    <xf numFmtId="0" fontId="31" fillId="0" borderId="1" xfId="0" applyFont="1" applyFill="1" applyBorder="1" applyAlignment="1">
      <alignment horizontal="left" vertical="center"/>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0" fontId="36" fillId="0" borderId="2" xfId="0" applyFont="1" applyFill="1" applyBorder="1" applyAlignment="1">
      <alignment horizontal="center" vertical="center"/>
    </xf>
    <xf numFmtId="0" fontId="36" fillId="0" borderId="1"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4" xfId="0" applyFont="1" applyFill="1" applyBorder="1" applyAlignment="1">
      <alignment horizontal="center" vertical="center"/>
    </xf>
    <xf numFmtId="0" fontId="40" fillId="0" borderId="0" xfId="0" applyFont="1" applyFill="1" applyAlignment="1">
      <alignment horizontal="center" vertical="center"/>
    </xf>
    <xf numFmtId="0" fontId="31" fillId="0" borderId="2" xfId="0" applyFont="1" applyFill="1" applyBorder="1" applyAlignment="1">
      <alignment horizontal="left" vertical="center"/>
    </xf>
    <xf numFmtId="2" fontId="41" fillId="0" borderId="2" xfId="0" applyNumberFormat="1" applyFont="1" applyFill="1" applyBorder="1" applyAlignment="1">
      <alignment horizontal="center" vertical="center"/>
    </xf>
    <xf numFmtId="0" fontId="66" fillId="0" borderId="0" xfId="0" applyFont="1" applyFill="1" applyBorder="1" applyAlignment="1">
      <alignment horizontal="center" vertical="center"/>
    </xf>
    <xf numFmtId="17" fontId="67" fillId="0" borderId="0" xfId="0" applyNumberFormat="1" applyFont="1" applyFill="1" applyBorder="1" applyAlignment="1">
      <alignment horizontal="center" vertical="center"/>
    </xf>
    <xf numFmtId="0" fontId="0" fillId="0" borderId="0" xfId="0" applyFont="1" applyAlignment="1">
      <alignment horizontal="center" vertical="center"/>
    </xf>
    <xf numFmtId="2" fontId="51" fillId="0" borderId="1" xfId="0" applyNumberFormat="1" applyFont="1" applyFill="1" applyBorder="1" applyAlignment="1">
      <alignment horizontal="left"/>
    </xf>
    <xf numFmtId="2" fontId="51" fillId="0" borderId="4" xfId="0" applyNumberFormat="1" applyFont="1" applyFill="1" applyBorder="1" applyAlignment="1">
      <alignment horizontal="left"/>
    </xf>
  </cellXfs>
  <cellStyles count="12">
    <cellStyle name="Euro" xfId="1"/>
    <cellStyle name="Hipervínculo" xfId="2" builtinId="8"/>
    <cellStyle name="Millares" xfId="3" builtinId="3"/>
    <cellStyle name="Millares 2" xfId="4"/>
    <cellStyle name="Normal" xfId="0" builtinId="0"/>
    <cellStyle name="Normal 11" xfId="5"/>
    <cellStyle name="Normal 14" xfId="6"/>
    <cellStyle name="Normal 2" xfId="7"/>
    <cellStyle name="Normal 3" xfId="8"/>
    <cellStyle name="Normal 4" xfId="9"/>
    <cellStyle name="Normal 5" xfId="10"/>
    <cellStyle name="Porcentual" xfId="1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101</xdr:row>
      <xdr:rowOff>0</xdr:rowOff>
    </xdr:from>
    <xdr:to>
      <xdr:col>0</xdr:col>
      <xdr:colOff>123825</xdr:colOff>
      <xdr:row>101</xdr:row>
      <xdr:rowOff>133350</xdr:rowOff>
    </xdr:to>
    <xdr:pic>
      <xdr:nvPicPr>
        <xdr:cNvPr id="1895" name="Picture 2248" descr="http://www.construdata.com/g/vacio1x1.gif"/>
        <xdr:cNvPicPr>
          <a:picLocks noChangeAspect="1" noChangeArrowheads="1"/>
        </xdr:cNvPicPr>
      </xdr:nvPicPr>
      <xdr:blipFill>
        <a:blip xmlns:r="http://schemas.openxmlformats.org/officeDocument/2006/relationships" r:embed="rId1"/>
        <a:srcRect/>
        <a:stretch>
          <a:fillRect/>
        </a:stretch>
      </xdr:blipFill>
      <xdr:spPr bwMode="auto">
        <a:xfrm>
          <a:off x="0" y="20850225"/>
          <a:ext cx="123825" cy="133350"/>
        </a:xfrm>
        <a:prstGeom prst="rect">
          <a:avLst/>
        </a:prstGeom>
        <a:noFill/>
        <a:ln w="9525">
          <a:noFill/>
          <a:miter lim="800000"/>
          <a:headEnd/>
          <a:tailEnd/>
        </a:ln>
      </xdr:spPr>
    </xdr:pic>
    <xdr:clientData/>
  </xdr:twoCellAnchor>
  <xdr:twoCellAnchor editAs="oneCell">
    <xdr:from>
      <xdr:col>0</xdr:col>
      <xdr:colOff>0</xdr:colOff>
      <xdr:row>103</xdr:row>
      <xdr:rowOff>0</xdr:rowOff>
    </xdr:from>
    <xdr:to>
      <xdr:col>0</xdr:col>
      <xdr:colOff>123825</xdr:colOff>
      <xdr:row>103</xdr:row>
      <xdr:rowOff>133350</xdr:rowOff>
    </xdr:to>
    <xdr:pic>
      <xdr:nvPicPr>
        <xdr:cNvPr id="1896" name="Picture 2248" descr="http://www.construdata.com/g/vacio1x1.gif"/>
        <xdr:cNvPicPr>
          <a:picLocks noChangeAspect="1" noChangeArrowheads="1"/>
        </xdr:cNvPicPr>
      </xdr:nvPicPr>
      <xdr:blipFill>
        <a:blip xmlns:r="http://schemas.openxmlformats.org/officeDocument/2006/relationships" r:embed="rId1"/>
        <a:srcRect/>
        <a:stretch>
          <a:fillRect/>
        </a:stretch>
      </xdr:blipFill>
      <xdr:spPr bwMode="auto">
        <a:xfrm>
          <a:off x="0" y="21507450"/>
          <a:ext cx="123825" cy="133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0</xdr:row>
      <xdr:rowOff>0</xdr:rowOff>
    </xdr:from>
    <xdr:to>
      <xdr:col>1</xdr:col>
      <xdr:colOff>590550</xdr:colOff>
      <xdr:row>4</xdr:row>
      <xdr:rowOff>0</xdr:rowOff>
    </xdr:to>
    <xdr:pic>
      <xdr:nvPicPr>
        <xdr:cNvPr id="2" name="Picture 1" descr="Escudo Unicacua"/>
        <xdr:cNvPicPr>
          <a:picLocks noChangeAspect="1" noChangeArrowheads="1"/>
        </xdr:cNvPicPr>
      </xdr:nvPicPr>
      <xdr:blipFill>
        <a:blip xmlns:r="http://schemas.openxmlformats.org/officeDocument/2006/relationships" r:embed="rId1" cstate="print"/>
        <a:srcRect/>
        <a:stretch>
          <a:fillRect/>
        </a:stretch>
      </xdr:blipFill>
      <xdr:spPr bwMode="auto">
        <a:xfrm>
          <a:off x="247650" y="0"/>
          <a:ext cx="714375" cy="7620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uis%20Alberto\Downloads\correccion%20PRESUPUESTO%20%20DA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Users\SaRiTa\Desktop\PRESUPUESTO%20NUEVO\PRESUPUEST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preupuesto%20final%20ya%20revisad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oja1"/>
      <sheetName val="Hoja2"/>
      <sheetName val="Hoja3"/>
    </sheetNames>
    <sheetDataSet>
      <sheetData sheetId="0">
        <row r="54">
          <cell r="L54">
            <v>4120</v>
          </cell>
        </row>
        <row r="55">
          <cell r="L55">
            <v>4831</v>
          </cell>
        </row>
        <row r="56">
          <cell r="L56">
            <v>92547</v>
          </cell>
        </row>
        <row r="59">
          <cell r="L59">
            <v>37000</v>
          </cell>
        </row>
        <row r="60">
          <cell r="L60">
            <v>14607</v>
          </cell>
        </row>
        <row r="61">
          <cell r="L61">
            <v>37000</v>
          </cell>
        </row>
        <row r="62">
          <cell r="L62">
            <v>64230</v>
          </cell>
        </row>
      </sheetData>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NTENIDO GENERAL"/>
      <sheetName val="A.P.U."/>
      <sheetName val="ANALISIS BASICOS"/>
      <sheetName val="$MATERIALES"/>
      <sheetName val="EQUIPO"/>
      <sheetName val="PERSONAL"/>
    </sheetNames>
    <sheetDataSet>
      <sheetData sheetId="0" refreshError="1"/>
      <sheetData sheetId="1" refreshError="1"/>
      <sheetData sheetId="2"/>
      <sheetData sheetId="3">
        <row r="4">
          <cell r="C4">
            <v>80000</v>
          </cell>
        </row>
        <row r="5">
          <cell r="C5">
            <v>50000</v>
          </cell>
        </row>
        <row r="6">
          <cell r="C6">
            <v>60000</v>
          </cell>
        </row>
        <row r="7">
          <cell r="C7">
            <v>19367</v>
          </cell>
        </row>
        <row r="14">
          <cell r="C14">
            <v>20</v>
          </cell>
        </row>
      </sheetData>
      <sheetData sheetId="4">
        <row r="35">
          <cell r="D35">
            <v>4375</v>
          </cell>
        </row>
        <row r="57">
          <cell r="D57">
            <v>50000</v>
          </cell>
        </row>
      </sheetData>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NTENIDO GENERAL"/>
      <sheetName val="A.P.U."/>
      <sheetName val="ANALISIS BASICOS"/>
      <sheetName val="$MATERIALES"/>
      <sheetName val="PERSONAL"/>
      <sheetName val="EQUIPO"/>
      <sheetName val="Hoja1"/>
    </sheetNames>
    <sheetDataSet>
      <sheetData sheetId="0">
        <row r="38">
          <cell r="B38" t="str">
            <v>ZAPATA CONCRETO REFORZADO INCLUYE FORMALETA</v>
          </cell>
          <cell r="C38" t="str">
            <v>M3</v>
          </cell>
          <cell r="D38">
            <v>516505.3</v>
          </cell>
          <cell r="E38">
            <v>25.04</v>
          </cell>
          <cell r="F38">
            <v>12933292.711999999</v>
          </cell>
          <cell r="G38">
            <v>12933292.711999999</v>
          </cell>
        </row>
        <row r="49">
          <cell r="B49" t="str">
            <v xml:space="preserve">MURO EN MAMPOSTERIA TIPO SOGA </v>
          </cell>
          <cell r="C49" t="str">
            <v>M²</v>
          </cell>
          <cell r="D49">
            <v>52064.123600000006</v>
          </cell>
          <cell r="E49">
            <v>404.86</v>
          </cell>
          <cell r="F49">
            <v>21078681.080696002</v>
          </cell>
          <cell r="G49">
            <v>21078681.080696002</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enableFormatConditionsCalculation="0">
    <tabColor indexed="52"/>
  </sheetPr>
  <dimension ref="A1:BH1128"/>
  <sheetViews>
    <sheetView view="pageBreakPreview" topLeftCell="AX13" zoomScaleNormal="77" zoomScaleSheetLayoutView="100" workbookViewId="0">
      <selection activeCell="AQ61" sqref="AQ61:AS62"/>
    </sheetView>
  </sheetViews>
  <sheetFormatPr baseColWidth="10" defaultRowHeight="15.75"/>
  <cols>
    <col min="1" max="1" width="11.42578125" style="71"/>
    <col min="2" max="2" width="11.5703125" style="7" customWidth="1"/>
    <col min="3" max="3" width="10.5703125" style="7" customWidth="1"/>
    <col min="4" max="4" width="10.7109375" style="7" customWidth="1"/>
    <col min="5" max="5" width="8.7109375" style="7" customWidth="1"/>
    <col min="6" max="6" width="10.42578125" style="7" customWidth="1"/>
    <col min="7" max="7" width="9" style="7" customWidth="1"/>
    <col min="8" max="8" width="5.140625" style="7" customWidth="1"/>
    <col min="9" max="9" width="5.85546875" style="85" customWidth="1"/>
    <col min="10" max="10" width="8.7109375" style="86" customWidth="1"/>
    <col min="11" max="11" width="11.42578125" style="2"/>
    <col min="12" max="12" width="11.5703125" style="2" customWidth="1"/>
    <col min="13" max="13" width="24" style="2" customWidth="1"/>
    <col min="14" max="14" width="10.7109375" style="2" customWidth="1"/>
    <col min="15" max="15" width="12" style="2" customWidth="1"/>
    <col min="16" max="16" width="10.42578125" style="2" customWidth="1"/>
    <col min="17" max="17" width="9" style="2" customWidth="1"/>
    <col min="18" max="18" width="7" style="2" customWidth="1"/>
    <col min="19" max="19" width="5.85546875" style="2" customWidth="1"/>
    <col min="20" max="20" width="6.5703125" style="2" customWidth="1"/>
    <col min="21" max="21" width="11.42578125" style="71"/>
    <col min="22" max="22" width="11.5703125" style="7" customWidth="1"/>
    <col min="23" max="23" width="10.5703125" style="7" customWidth="1"/>
    <col min="24" max="24" width="10.7109375" style="7" customWidth="1"/>
    <col min="25" max="25" width="6.7109375" style="7" customWidth="1"/>
    <col min="26" max="26" width="10.42578125" style="7" customWidth="1"/>
    <col min="27" max="27" width="9" style="105" customWidth="1"/>
    <col min="28" max="28" width="5.140625" style="105" customWidth="1"/>
    <col min="29" max="29" width="5.85546875" style="7" customWidth="1"/>
    <col min="30" max="30" width="6.5703125" style="106" customWidth="1"/>
    <col min="31" max="31" width="11.42578125" style="2"/>
    <col min="32" max="32" width="11.5703125" style="2" customWidth="1"/>
    <col min="33" max="33" width="12.5703125" style="2" customWidth="1"/>
    <col min="34" max="34" width="10.7109375" style="2" customWidth="1"/>
    <col min="35" max="35" width="6.7109375" style="2" customWidth="1"/>
    <col min="36" max="36" width="10.42578125" style="2" customWidth="1"/>
    <col min="37" max="37" width="9" style="2" customWidth="1"/>
    <col min="38" max="38" width="5.140625" style="2" customWidth="1"/>
    <col min="39" max="39" width="5.85546875" style="2" customWidth="1"/>
    <col min="40" max="40" width="6.5703125" style="2" customWidth="1"/>
    <col min="41" max="41" width="11.42578125" style="2"/>
    <col min="42" max="42" width="11.5703125" style="2" customWidth="1"/>
    <col min="43" max="43" width="16.42578125" style="2" customWidth="1"/>
    <col min="44" max="44" width="10.7109375" style="2" customWidth="1"/>
    <col min="45" max="45" width="6.7109375" style="2" customWidth="1"/>
    <col min="46" max="46" width="10.42578125" style="2" customWidth="1"/>
    <col min="47" max="47" width="9" style="2" customWidth="1"/>
    <col min="48" max="48" width="5.140625" style="2" customWidth="1"/>
    <col min="49" max="49" width="5.85546875" style="2" customWidth="1"/>
    <col min="50" max="50" width="6.5703125" style="2" customWidth="1"/>
    <col min="51" max="51" width="11.42578125" style="2"/>
    <col min="52" max="52" width="11.5703125" style="2" customWidth="1"/>
    <col min="53" max="53" width="10.5703125" style="2" customWidth="1"/>
    <col min="54" max="54" width="10.7109375" style="2" customWidth="1"/>
    <col min="55" max="55" width="6.7109375" style="2" customWidth="1"/>
    <col min="56" max="56" width="10.42578125" style="2" customWidth="1"/>
    <col min="57" max="57" width="9" style="2" customWidth="1"/>
    <col min="58" max="58" width="5.140625" style="2" customWidth="1"/>
    <col min="59" max="59" width="5.85546875" style="2" customWidth="1"/>
    <col min="60" max="60" width="6.5703125" style="2" customWidth="1"/>
    <col min="61" max="16384" width="11.42578125" style="2"/>
  </cols>
  <sheetData>
    <row r="1" spans="1:60" ht="20.25">
      <c r="A1" s="518" t="s">
        <v>16</v>
      </c>
      <c r="B1" s="519"/>
      <c r="C1" s="519"/>
      <c r="D1" s="519"/>
      <c r="E1" s="519"/>
      <c r="F1" s="519"/>
      <c r="G1" s="519"/>
      <c r="H1" s="519"/>
      <c r="I1" s="519"/>
      <c r="J1" s="544"/>
      <c r="K1" s="518" t="s">
        <v>16</v>
      </c>
      <c r="L1" s="519"/>
      <c r="M1" s="519"/>
      <c r="N1" s="519"/>
      <c r="O1" s="519"/>
      <c r="P1" s="519"/>
      <c r="Q1" s="519"/>
      <c r="R1" s="519"/>
      <c r="S1" s="519"/>
      <c r="T1" s="544"/>
      <c r="U1" s="518" t="s">
        <v>16</v>
      </c>
      <c r="V1" s="519"/>
      <c r="W1" s="519"/>
      <c r="X1" s="519"/>
      <c r="Y1" s="519"/>
      <c r="Z1" s="519"/>
      <c r="AA1" s="519"/>
      <c r="AB1" s="519"/>
      <c r="AC1" s="519"/>
      <c r="AD1" s="544"/>
      <c r="AE1" s="518" t="s">
        <v>16</v>
      </c>
      <c r="AF1" s="519"/>
      <c r="AG1" s="519"/>
      <c r="AH1" s="519"/>
      <c r="AI1" s="519"/>
      <c r="AJ1" s="519"/>
      <c r="AK1" s="519"/>
      <c r="AL1" s="519"/>
      <c r="AM1" s="519"/>
      <c r="AN1" s="519"/>
      <c r="AO1" s="518" t="s">
        <v>16</v>
      </c>
      <c r="AP1" s="519"/>
      <c r="AQ1" s="519"/>
      <c r="AR1" s="519"/>
      <c r="AS1" s="519"/>
      <c r="AT1" s="519"/>
      <c r="AU1" s="519"/>
      <c r="AV1" s="519"/>
      <c r="AW1" s="519"/>
      <c r="AX1" s="544"/>
      <c r="AY1" s="518" t="s">
        <v>16</v>
      </c>
      <c r="AZ1" s="519"/>
      <c r="BA1" s="519"/>
      <c r="BB1" s="519"/>
      <c r="BC1" s="519"/>
      <c r="BD1" s="519"/>
      <c r="BE1" s="519"/>
      <c r="BF1" s="519"/>
      <c r="BG1" s="519"/>
      <c r="BH1" s="544"/>
    </row>
    <row r="2" spans="1:60" s="6" customFormat="1" ht="8.25" customHeight="1">
      <c r="A2" s="70"/>
      <c r="B2" s="11"/>
      <c r="C2" s="11"/>
      <c r="D2" s="11"/>
      <c r="E2" s="11"/>
      <c r="F2" s="11"/>
      <c r="G2" s="11"/>
      <c r="H2" s="11"/>
      <c r="I2" s="67"/>
      <c r="J2" s="84"/>
      <c r="K2" s="70"/>
      <c r="L2" s="11"/>
      <c r="M2" s="11"/>
      <c r="N2" s="11"/>
      <c r="O2" s="11"/>
      <c r="P2" s="11"/>
      <c r="Q2" s="11"/>
      <c r="R2" s="11"/>
      <c r="S2" s="11"/>
      <c r="T2" s="52"/>
      <c r="U2" s="70"/>
      <c r="V2" s="11"/>
      <c r="W2" s="11"/>
      <c r="X2" s="11"/>
      <c r="Y2" s="11"/>
      <c r="Z2" s="11"/>
      <c r="AA2" s="50"/>
      <c r="AB2" s="50"/>
      <c r="AC2" s="11"/>
      <c r="AD2" s="52"/>
      <c r="AE2" s="70"/>
      <c r="AF2" s="11"/>
      <c r="AG2" s="11"/>
      <c r="AH2" s="11"/>
      <c r="AI2" s="11"/>
      <c r="AJ2" s="11"/>
      <c r="AK2" s="11"/>
      <c r="AL2" s="11"/>
      <c r="AM2" s="11"/>
      <c r="AN2" s="11"/>
      <c r="AO2" s="70"/>
      <c r="AP2" s="11"/>
      <c r="AQ2" s="11"/>
      <c r="AR2" s="11"/>
      <c r="AS2" s="11"/>
      <c r="AT2" s="11"/>
      <c r="AU2" s="11"/>
      <c r="AV2" s="11"/>
      <c r="AW2" s="11"/>
      <c r="AX2" s="52"/>
      <c r="AY2" s="70"/>
      <c r="AZ2" s="11"/>
      <c r="BA2" s="11"/>
      <c r="BB2" s="11"/>
      <c r="BC2" s="11"/>
      <c r="BD2" s="11"/>
      <c r="BE2" s="11"/>
      <c r="BF2" s="11"/>
      <c r="BG2" s="11"/>
      <c r="BH2" s="52"/>
    </row>
    <row r="3" spans="1:60" ht="14.85" customHeight="1">
      <c r="A3" s="501" t="s">
        <v>4</v>
      </c>
      <c r="B3" s="501"/>
      <c r="C3" s="453" t="s">
        <v>216</v>
      </c>
      <c r="D3" s="453"/>
      <c r="E3" s="453"/>
      <c r="F3" s="453"/>
      <c r="G3" s="453"/>
      <c r="H3" s="453"/>
      <c r="I3" s="453"/>
      <c r="J3" s="453"/>
      <c r="K3" s="501" t="s">
        <v>4</v>
      </c>
      <c r="L3" s="501"/>
      <c r="M3" s="453" t="str">
        <f>$C$3</f>
        <v>READECUACIÓN SEDE SERVICIOS GENERALES</v>
      </c>
      <c r="N3" s="453"/>
      <c r="O3" s="453"/>
      <c r="P3" s="453"/>
      <c r="Q3" s="453"/>
      <c r="R3" s="453"/>
      <c r="S3" s="453"/>
      <c r="T3" s="453"/>
      <c r="U3" s="501" t="s">
        <v>4</v>
      </c>
      <c r="V3" s="501"/>
      <c r="W3" s="453" t="str">
        <f>$C$3</f>
        <v>READECUACIÓN SEDE SERVICIOS GENERALES</v>
      </c>
      <c r="X3" s="453"/>
      <c r="Y3" s="453"/>
      <c r="Z3" s="453"/>
      <c r="AA3" s="453"/>
      <c r="AB3" s="453"/>
      <c r="AC3" s="453"/>
      <c r="AD3" s="453"/>
      <c r="AE3" s="501" t="s">
        <v>4</v>
      </c>
      <c r="AF3" s="501"/>
      <c r="AG3" s="453" t="str">
        <f>$C$3</f>
        <v>READECUACIÓN SEDE SERVICIOS GENERALES</v>
      </c>
      <c r="AH3" s="453"/>
      <c r="AI3" s="453"/>
      <c r="AJ3" s="453"/>
      <c r="AK3" s="453"/>
      <c r="AL3" s="453"/>
      <c r="AM3" s="453"/>
      <c r="AN3" s="480"/>
      <c r="AO3" s="501" t="s">
        <v>4</v>
      </c>
      <c r="AP3" s="501"/>
      <c r="AQ3" s="453" t="str">
        <f>$C$3</f>
        <v>READECUACIÓN SEDE SERVICIOS GENERALES</v>
      </c>
      <c r="AR3" s="453"/>
      <c r="AS3" s="453"/>
      <c r="AT3" s="453"/>
      <c r="AU3" s="453"/>
      <c r="AV3" s="453"/>
      <c r="AW3" s="453"/>
      <c r="AX3" s="453"/>
      <c r="AY3" s="501" t="s">
        <v>4</v>
      </c>
      <c r="AZ3" s="501"/>
      <c r="BA3" s="453" t="str">
        <f>$C$3</f>
        <v>READECUACIÓN SEDE SERVICIOS GENERALES</v>
      </c>
      <c r="BB3" s="453"/>
      <c r="BC3" s="453"/>
      <c r="BD3" s="453"/>
      <c r="BE3" s="453"/>
      <c r="BF3" s="453"/>
      <c r="BG3" s="453"/>
      <c r="BH3" s="453"/>
    </row>
    <row r="4" spans="1:60" ht="14.85" customHeight="1">
      <c r="A4" s="501" t="s">
        <v>5</v>
      </c>
      <c r="B4" s="501"/>
      <c r="C4" s="453" t="s">
        <v>217</v>
      </c>
      <c r="D4" s="453"/>
      <c r="E4" s="453"/>
      <c r="F4" s="453"/>
      <c r="G4" s="453"/>
      <c r="H4" s="453"/>
      <c r="I4" s="453"/>
      <c r="J4" s="453"/>
      <c r="K4" s="501" t="s">
        <v>5</v>
      </c>
      <c r="L4" s="501"/>
      <c r="M4" s="453" t="str">
        <f>$C$4</f>
        <v>UNIVERSIDAD DEL CAUCA -SERVICIOS GENERALES</v>
      </c>
      <c r="N4" s="453"/>
      <c r="O4" s="453"/>
      <c r="P4" s="453"/>
      <c r="Q4" s="453"/>
      <c r="R4" s="453"/>
      <c r="S4" s="453"/>
      <c r="T4" s="453"/>
      <c r="U4" s="501" t="s">
        <v>5</v>
      </c>
      <c r="V4" s="501"/>
      <c r="W4" s="453" t="str">
        <f>$C$4</f>
        <v>UNIVERSIDAD DEL CAUCA -SERVICIOS GENERALES</v>
      </c>
      <c r="X4" s="453"/>
      <c r="Y4" s="453"/>
      <c r="Z4" s="453"/>
      <c r="AA4" s="453"/>
      <c r="AB4" s="453"/>
      <c r="AC4" s="453"/>
      <c r="AD4" s="453"/>
      <c r="AE4" s="501" t="s">
        <v>5</v>
      </c>
      <c r="AF4" s="501"/>
      <c r="AG4" s="453" t="str">
        <f>$C$4</f>
        <v>UNIVERSIDAD DEL CAUCA -SERVICIOS GENERALES</v>
      </c>
      <c r="AH4" s="453"/>
      <c r="AI4" s="453"/>
      <c r="AJ4" s="453"/>
      <c r="AK4" s="453"/>
      <c r="AL4" s="453"/>
      <c r="AM4" s="453"/>
      <c r="AN4" s="480"/>
      <c r="AO4" s="501" t="s">
        <v>5</v>
      </c>
      <c r="AP4" s="501"/>
      <c r="AQ4" s="453" t="str">
        <f>$C$4</f>
        <v>UNIVERSIDAD DEL CAUCA -SERVICIOS GENERALES</v>
      </c>
      <c r="AR4" s="453"/>
      <c r="AS4" s="453"/>
      <c r="AT4" s="453"/>
      <c r="AU4" s="453"/>
      <c r="AV4" s="453"/>
      <c r="AW4" s="453"/>
      <c r="AX4" s="453"/>
      <c r="AY4" s="501" t="s">
        <v>5</v>
      </c>
      <c r="AZ4" s="501"/>
      <c r="BA4" s="453" t="str">
        <f>$C$4</f>
        <v>UNIVERSIDAD DEL CAUCA -SERVICIOS GENERALES</v>
      </c>
      <c r="BB4" s="453"/>
      <c r="BC4" s="453"/>
      <c r="BD4" s="453"/>
      <c r="BE4" s="453"/>
      <c r="BF4" s="453"/>
      <c r="BG4" s="453"/>
      <c r="BH4" s="453"/>
    </row>
    <row r="5" spans="1:60" ht="14.85" customHeight="1">
      <c r="A5" s="501" t="s">
        <v>17</v>
      </c>
      <c r="B5" s="501"/>
      <c r="C5" s="453" t="s">
        <v>218</v>
      </c>
      <c r="D5" s="453"/>
      <c r="E5" s="453"/>
      <c r="F5" s="453"/>
      <c r="G5" s="453"/>
      <c r="H5" s="453"/>
      <c r="I5" s="453"/>
      <c r="J5" s="453"/>
      <c r="K5" s="501" t="s">
        <v>17</v>
      </c>
      <c r="L5" s="501"/>
      <c r="M5" s="453" t="str">
        <f>$C$5</f>
        <v>UNIVERSIDAD DEL CAUCA</v>
      </c>
      <c r="N5" s="453"/>
      <c r="O5" s="453"/>
      <c r="P5" s="453"/>
      <c r="Q5" s="453"/>
      <c r="R5" s="453"/>
      <c r="S5" s="453"/>
      <c r="T5" s="453"/>
      <c r="U5" s="501" t="s">
        <v>17</v>
      </c>
      <c r="V5" s="501"/>
      <c r="W5" s="453" t="str">
        <f>$C$5</f>
        <v>UNIVERSIDAD DEL CAUCA</v>
      </c>
      <c r="X5" s="453"/>
      <c r="Y5" s="453"/>
      <c r="Z5" s="453"/>
      <c r="AA5" s="453"/>
      <c r="AB5" s="453"/>
      <c r="AC5" s="453"/>
      <c r="AD5" s="453"/>
      <c r="AE5" s="501" t="s">
        <v>17</v>
      </c>
      <c r="AF5" s="501"/>
      <c r="AG5" s="453" t="str">
        <f>$C$5</f>
        <v>UNIVERSIDAD DEL CAUCA</v>
      </c>
      <c r="AH5" s="453"/>
      <c r="AI5" s="453"/>
      <c r="AJ5" s="453"/>
      <c r="AK5" s="453"/>
      <c r="AL5" s="453"/>
      <c r="AM5" s="453"/>
      <c r="AN5" s="480"/>
      <c r="AO5" s="501" t="s">
        <v>17</v>
      </c>
      <c r="AP5" s="501"/>
      <c r="AQ5" s="453" t="str">
        <f>$C$5</f>
        <v>UNIVERSIDAD DEL CAUCA</v>
      </c>
      <c r="AR5" s="453"/>
      <c r="AS5" s="453"/>
      <c r="AT5" s="453"/>
      <c r="AU5" s="453"/>
      <c r="AV5" s="453"/>
      <c r="AW5" s="453"/>
      <c r="AX5" s="453"/>
      <c r="AY5" s="501" t="s">
        <v>17</v>
      </c>
      <c r="AZ5" s="501"/>
      <c r="BA5" s="453" t="str">
        <f>$C$5</f>
        <v>UNIVERSIDAD DEL CAUCA</v>
      </c>
      <c r="BB5" s="453"/>
      <c r="BC5" s="453"/>
      <c r="BD5" s="453"/>
      <c r="BE5" s="453"/>
      <c r="BF5" s="453"/>
      <c r="BG5" s="453"/>
      <c r="BH5" s="453"/>
    </row>
    <row r="6" spans="1:60" ht="14.85" customHeight="1">
      <c r="A6" s="482" t="s">
        <v>18</v>
      </c>
      <c r="B6" s="472"/>
      <c r="C6" s="480" t="s">
        <v>223</v>
      </c>
      <c r="D6" s="474"/>
      <c r="E6" s="474"/>
      <c r="F6" s="474"/>
      <c r="G6" s="474"/>
      <c r="H6" s="474"/>
      <c r="I6" s="474"/>
      <c r="J6" s="502"/>
      <c r="K6" s="482" t="s">
        <v>18</v>
      </c>
      <c r="L6" s="472"/>
      <c r="M6" s="480" t="str">
        <f>$C$6</f>
        <v>ING. JOHN JAIRO LEDEZMA SOLANO</v>
      </c>
      <c r="N6" s="474"/>
      <c r="O6" s="474"/>
      <c r="P6" s="474"/>
      <c r="Q6" s="474"/>
      <c r="R6" s="474"/>
      <c r="S6" s="474"/>
      <c r="T6" s="502"/>
      <c r="U6" s="482" t="s">
        <v>18</v>
      </c>
      <c r="V6" s="472"/>
      <c r="W6" s="480" t="str">
        <f>$C$6</f>
        <v>ING. JOHN JAIRO LEDEZMA SOLANO</v>
      </c>
      <c r="X6" s="474"/>
      <c r="Y6" s="474"/>
      <c r="Z6" s="474"/>
      <c r="AA6" s="474"/>
      <c r="AB6" s="474"/>
      <c r="AC6" s="474"/>
      <c r="AD6" s="502"/>
      <c r="AE6" s="482" t="s">
        <v>18</v>
      </c>
      <c r="AF6" s="472"/>
      <c r="AG6" s="480" t="str">
        <f>$C$6</f>
        <v>ING. JOHN JAIRO LEDEZMA SOLANO</v>
      </c>
      <c r="AH6" s="474"/>
      <c r="AI6" s="474"/>
      <c r="AJ6" s="474"/>
      <c r="AK6" s="474"/>
      <c r="AL6" s="474"/>
      <c r="AM6" s="474"/>
      <c r="AN6" s="474"/>
      <c r="AO6" s="482" t="s">
        <v>18</v>
      </c>
      <c r="AP6" s="472"/>
      <c r="AQ6" s="480" t="str">
        <f>$C$6</f>
        <v>ING. JOHN JAIRO LEDEZMA SOLANO</v>
      </c>
      <c r="AR6" s="474"/>
      <c r="AS6" s="474"/>
      <c r="AT6" s="474"/>
      <c r="AU6" s="474"/>
      <c r="AV6" s="474"/>
      <c r="AW6" s="474"/>
      <c r="AX6" s="502"/>
      <c r="AY6" s="482" t="s">
        <v>18</v>
      </c>
      <c r="AZ6" s="472"/>
      <c r="BA6" s="480" t="str">
        <f>$C$6</f>
        <v>ING. JOHN JAIRO LEDEZMA SOLANO</v>
      </c>
      <c r="BB6" s="474"/>
      <c r="BC6" s="474"/>
      <c r="BD6" s="474"/>
      <c r="BE6" s="474"/>
      <c r="BF6" s="474"/>
      <c r="BG6" s="474"/>
      <c r="BH6" s="502"/>
    </row>
    <row r="7" spans="1:60" ht="14.85" customHeight="1">
      <c r="A7" s="501" t="s">
        <v>6</v>
      </c>
      <c r="B7" s="501"/>
      <c r="C7" s="640" t="s">
        <v>268</v>
      </c>
      <c r="D7" s="540"/>
      <c r="E7" s="540"/>
      <c r="F7" s="531" t="s">
        <v>224</v>
      </c>
      <c r="G7" s="531"/>
      <c r="H7" s="531"/>
      <c r="I7" s="531"/>
      <c r="J7" s="531"/>
      <c r="K7" s="501" t="s">
        <v>6</v>
      </c>
      <c r="L7" s="501"/>
      <c r="M7" s="539" t="str">
        <f>$C$7</f>
        <v>FEBRERO DE 2011</v>
      </c>
      <c r="N7" s="540"/>
      <c r="O7" s="540"/>
      <c r="P7" s="531" t="str">
        <f>$F$7</f>
        <v>MP 19202-128892 CAU</v>
      </c>
      <c r="Q7" s="531"/>
      <c r="R7" s="531"/>
      <c r="S7" s="531"/>
      <c r="T7" s="531"/>
      <c r="U7" s="501" t="s">
        <v>6</v>
      </c>
      <c r="V7" s="501"/>
      <c r="W7" s="539" t="str">
        <f>$C$7</f>
        <v>FEBRERO DE 2011</v>
      </c>
      <c r="X7" s="540"/>
      <c r="Y7" s="540"/>
      <c r="Z7" s="531" t="str">
        <f>$F$7</f>
        <v>MP 19202-128892 CAU</v>
      </c>
      <c r="AA7" s="531"/>
      <c r="AB7" s="531"/>
      <c r="AC7" s="531"/>
      <c r="AD7" s="531"/>
      <c r="AE7" s="501" t="s">
        <v>6</v>
      </c>
      <c r="AF7" s="501"/>
      <c r="AG7" s="539" t="str">
        <f>$C$7</f>
        <v>FEBRERO DE 2011</v>
      </c>
      <c r="AH7" s="540"/>
      <c r="AI7" s="540"/>
      <c r="AJ7" s="531" t="str">
        <f>$F$7</f>
        <v>MP 19202-128892 CAU</v>
      </c>
      <c r="AK7" s="531"/>
      <c r="AL7" s="531"/>
      <c r="AM7" s="531"/>
      <c r="AN7" s="539"/>
      <c r="AO7" s="501" t="s">
        <v>6</v>
      </c>
      <c r="AP7" s="501"/>
      <c r="AQ7" s="539" t="str">
        <f>$C$7</f>
        <v>FEBRERO DE 2011</v>
      </c>
      <c r="AR7" s="540"/>
      <c r="AS7" s="540"/>
      <c r="AT7" s="531" t="str">
        <f>$F$7</f>
        <v>MP 19202-128892 CAU</v>
      </c>
      <c r="AU7" s="531"/>
      <c r="AV7" s="531"/>
      <c r="AW7" s="531"/>
      <c r="AX7" s="531"/>
      <c r="AY7" s="501" t="s">
        <v>6</v>
      </c>
      <c r="AZ7" s="501"/>
      <c r="BA7" s="539" t="str">
        <f>$C$7</f>
        <v>FEBRERO DE 2011</v>
      </c>
      <c r="BB7" s="540"/>
      <c r="BC7" s="540"/>
      <c r="BD7" s="531" t="str">
        <f>$F$7</f>
        <v>MP 19202-128892 CAU</v>
      </c>
      <c r="BE7" s="531"/>
      <c r="BF7" s="531"/>
      <c r="BG7" s="531"/>
      <c r="BH7" s="531"/>
    </row>
    <row r="8" spans="1:60" ht="4.5" customHeight="1">
      <c r="B8" s="72"/>
      <c r="C8" s="72"/>
      <c r="D8" s="72"/>
      <c r="E8" s="72"/>
      <c r="F8" s="72"/>
      <c r="G8" s="72"/>
      <c r="K8" s="71"/>
      <c r="L8" s="72"/>
      <c r="M8" s="72"/>
      <c r="N8" s="72"/>
      <c r="O8" s="72"/>
      <c r="P8" s="72"/>
      <c r="Q8" s="72"/>
      <c r="R8" s="7"/>
      <c r="S8" s="7"/>
      <c r="T8" s="106"/>
      <c r="V8" s="72"/>
      <c r="W8" s="72"/>
      <c r="X8" s="72"/>
      <c r="Y8" s="72"/>
      <c r="Z8" s="72"/>
      <c r="AA8" s="104"/>
      <c r="AE8" s="71"/>
      <c r="AF8" s="72"/>
      <c r="AG8" s="72"/>
      <c r="AH8" s="72"/>
      <c r="AI8" s="72"/>
      <c r="AJ8" s="72"/>
      <c r="AK8" s="72"/>
      <c r="AL8" s="7"/>
      <c r="AM8" s="7"/>
      <c r="AN8" s="7"/>
      <c r="AO8" s="71"/>
      <c r="AP8" s="72"/>
      <c r="AQ8" s="72"/>
      <c r="AR8" s="72"/>
      <c r="AS8" s="72"/>
      <c r="AT8" s="72"/>
      <c r="AU8" s="72"/>
      <c r="AV8" s="7"/>
      <c r="AW8" s="7"/>
      <c r="AX8" s="106"/>
      <c r="AY8" s="71"/>
      <c r="AZ8" s="72"/>
      <c r="BA8" s="72"/>
      <c r="BB8" s="72"/>
      <c r="BC8" s="72"/>
      <c r="BD8" s="72"/>
      <c r="BE8" s="72"/>
      <c r="BF8" s="7"/>
      <c r="BG8" s="7"/>
      <c r="BH8" s="106"/>
    </row>
    <row r="9" spans="1:60" ht="14.85" customHeight="1">
      <c r="A9" s="5" t="s">
        <v>9</v>
      </c>
      <c r="B9" s="549" t="s">
        <v>8</v>
      </c>
      <c r="C9" s="453" t="e">
        <f>#REF!</f>
        <v>#REF!</v>
      </c>
      <c r="D9" s="453"/>
      <c r="E9" s="453"/>
      <c r="F9" s="549" t="s">
        <v>10</v>
      </c>
      <c r="G9" s="549" t="e">
        <f>#REF!</f>
        <v>#REF!</v>
      </c>
      <c r="H9" s="513" t="s">
        <v>23</v>
      </c>
      <c r="I9" s="500"/>
      <c r="J9" s="514"/>
      <c r="K9" s="5" t="s">
        <v>9</v>
      </c>
      <c r="L9" s="658" t="s">
        <v>8</v>
      </c>
      <c r="M9" s="453" t="e">
        <f>#REF!</f>
        <v>#REF!</v>
      </c>
      <c r="N9" s="453"/>
      <c r="O9" s="453"/>
      <c r="P9" s="549" t="s">
        <v>10</v>
      </c>
      <c r="Q9" s="549" t="e">
        <f>#REF!</f>
        <v>#REF!</v>
      </c>
      <c r="R9" s="513" t="s">
        <v>23</v>
      </c>
      <c r="S9" s="500"/>
      <c r="T9" s="514"/>
      <c r="U9" s="5" t="s">
        <v>9</v>
      </c>
      <c r="V9" s="549" t="s">
        <v>8</v>
      </c>
      <c r="W9" s="453" t="e">
        <f>#REF!</f>
        <v>#REF!</v>
      </c>
      <c r="X9" s="453"/>
      <c r="Y9" s="453"/>
      <c r="Z9" s="549" t="s">
        <v>10</v>
      </c>
      <c r="AA9" s="542" t="e">
        <f>#REF!</f>
        <v>#REF!</v>
      </c>
      <c r="AB9" s="513" t="s">
        <v>23</v>
      </c>
      <c r="AC9" s="500"/>
      <c r="AD9" s="514"/>
      <c r="AE9" s="5" t="s">
        <v>9</v>
      </c>
      <c r="AF9" s="549" t="s">
        <v>8</v>
      </c>
      <c r="AG9" s="453" t="e">
        <f>#REF!</f>
        <v>#REF!</v>
      </c>
      <c r="AH9" s="453"/>
      <c r="AI9" s="453"/>
      <c r="AJ9" s="549" t="s">
        <v>10</v>
      </c>
      <c r="AK9" s="549" t="e">
        <f>#REF!</f>
        <v>#REF!</v>
      </c>
      <c r="AL9" s="513" t="s">
        <v>23</v>
      </c>
      <c r="AM9" s="500"/>
      <c r="AN9" s="500"/>
      <c r="AO9" s="5" t="s">
        <v>9</v>
      </c>
      <c r="AP9" s="549" t="s">
        <v>8</v>
      </c>
      <c r="AQ9" s="453" t="e">
        <f>#REF!</f>
        <v>#REF!</v>
      </c>
      <c r="AR9" s="453"/>
      <c r="AS9" s="453"/>
      <c r="AT9" s="549" t="s">
        <v>10</v>
      </c>
      <c r="AU9" s="549" t="e">
        <f>#REF!</f>
        <v>#REF!</v>
      </c>
      <c r="AV9" s="513" t="s">
        <v>23</v>
      </c>
      <c r="AW9" s="500"/>
      <c r="AX9" s="514"/>
      <c r="AY9" s="5" t="s">
        <v>9</v>
      </c>
      <c r="AZ9" s="549" t="s">
        <v>8</v>
      </c>
      <c r="BA9" s="453" t="e">
        <f>#REF!</f>
        <v>#REF!</v>
      </c>
      <c r="BB9" s="453"/>
      <c r="BC9" s="453"/>
      <c r="BD9" s="549" t="s">
        <v>10</v>
      </c>
      <c r="BE9" s="549" t="e">
        <f>#REF!</f>
        <v>#REF!</v>
      </c>
      <c r="BF9" s="513" t="s">
        <v>23</v>
      </c>
      <c r="BG9" s="500"/>
      <c r="BH9" s="514"/>
    </row>
    <row r="10" spans="1:60" ht="14.85" customHeight="1">
      <c r="A10" s="59" t="e">
        <f>#REF!</f>
        <v>#REF!</v>
      </c>
      <c r="B10" s="550"/>
      <c r="C10" s="453"/>
      <c r="D10" s="453"/>
      <c r="E10" s="453"/>
      <c r="F10" s="550"/>
      <c r="G10" s="550"/>
      <c r="H10" s="1">
        <v>1</v>
      </c>
      <c r="I10" s="68" t="s">
        <v>24</v>
      </c>
      <c r="J10" s="69">
        <v>10</v>
      </c>
      <c r="K10" s="59" t="e">
        <f>#REF!</f>
        <v>#REF!</v>
      </c>
      <c r="L10" s="550"/>
      <c r="M10" s="453"/>
      <c r="N10" s="453"/>
      <c r="O10" s="453"/>
      <c r="P10" s="550"/>
      <c r="Q10" s="550"/>
      <c r="R10" s="1"/>
      <c r="S10" s="4" t="s">
        <v>24</v>
      </c>
      <c r="T10" s="91"/>
      <c r="U10" s="59" t="e">
        <f>#REF!</f>
        <v>#REF!</v>
      </c>
      <c r="V10" s="550"/>
      <c r="W10" s="453"/>
      <c r="X10" s="453"/>
      <c r="Y10" s="453"/>
      <c r="Z10" s="550"/>
      <c r="AA10" s="543"/>
      <c r="AB10" s="97"/>
      <c r="AC10" s="4" t="s">
        <v>24</v>
      </c>
      <c r="AD10" s="91"/>
      <c r="AE10" s="59" t="e">
        <f>#REF!</f>
        <v>#REF!</v>
      </c>
      <c r="AF10" s="550"/>
      <c r="AG10" s="453"/>
      <c r="AH10" s="453"/>
      <c r="AI10" s="453"/>
      <c r="AJ10" s="550"/>
      <c r="AK10" s="550"/>
      <c r="AL10" s="1"/>
      <c r="AM10" s="4" t="s">
        <v>24</v>
      </c>
      <c r="AN10" s="4"/>
      <c r="AO10" s="59" t="e">
        <f>#REF!</f>
        <v>#REF!</v>
      </c>
      <c r="AP10" s="550"/>
      <c r="AQ10" s="453"/>
      <c r="AR10" s="453"/>
      <c r="AS10" s="453"/>
      <c r="AT10" s="550"/>
      <c r="AU10" s="550"/>
      <c r="AV10" s="1"/>
      <c r="AW10" s="4" t="s">
        <v>24</v>
      </c>
      <c r="AX10" s="91"/>
      <c r="AY10" s="59" t="e">
        <f>#REF!</f>
        <v>#REF!</v>
      </c>
      <c r="AZ10" s="550"/>
      <c r="BA10" s="453"/>
      <c r="BB10" s="453"/>
      <c r="BC10" s="453"/>
      <c r="BD10" s="550"/>
      <c r="BE10" s="550"/>
      <c r="BF10" s="1"/>
      <c r="BG10" s="4" t="s">
        <v>24</v>
      </c>
      <c r="BH10" s="91"/>
    </row>
    <row r="11" spans="1:60" ht="14.85" customHeight="1">
      <c r="A11" s="5" t="s">
        <v>9</v>
      </c>
      <c r="B11" s="549" t="s">
        <v>7</v>
      </c>
      <c r="C11" s="565" t="e">
        <f>#REF!</f>
        <v>#REF!</v>
      </c>
      <c r="D11" s="566"/>
      <c r="E11" s="567"/>
      <c r="F11" s="480" t="s">
        <v>22</v>
      </c>
      <c r="G11" s="502"/>
      <c r="H11" s="513"/>
      <c r="I11" s="500"/>
      <c r="J11" s="514"/>
      <c r="K11" s="5" t="s">
        <v>9</v>
      </c>
      <c r="L11" s="549" t="s">
        <v>7</v>
      </c>
      <c r="M11" s="623" t="e">
        <f>#REF!</f>
        <v>#REF!</v>
      </c>
      <c r="N11" s="624"/>
      <c r="O11" s="625"/>
      <c r="P11" s="480" t="s">
        <v>22</v>
      </c>
      <c r="Q11" s="502"/>
      <c r="R11" s="513"/>
      <c r="S11" s="500"/>
      <c r="T11" s="514"/>
      <c r="U11" s="5" t="s">
        <v>9</v>
      </c>
      <c r="V11" s="549" t="s">
        <v>7</v>
      </c>
      <c r="W11" s="565" t="e">
        <f>#REF!</f>
        <v>#REF!</v>
      </c>
      <c r="X11" s="566"/>
      <c r="Y11" s="567"/>
      <c r="Z11" s="480" t="s">
        <v>22</v>
      </c>
      <c r="AA11" s="502"/>
      <c r="AB11" s="513"/>
      <c r="AC11" s="500"/>
      <c r="AD11" s="514"/>
      <c r="AE11" s="5" t="s">
        <v>9</v>
      </c>
      <c r="AF11" s="549" t="s">
        <v>7</v>
      </c>
      <c r="AG11" s="559" t="e">
        <f>#REF!</f>
        <v>#REF!</v>
      </c>
      <c r="AH11" s="560"/>
      <c r="AI11" s="561"/>
      <c r="AJ11" s="480" t="s">
        <v>22</v>
      </c>
      <c r="AK11" s="502"/>
      <c r="AL11" s="513"/>
      <c r="AM11" s="500"/>
      <c r="AN11" s="500"/>
      <c r="AO11" s="5" t="s">
        <v>9</v>
      </c>
      <c r="AP11" s="549" t="s">
        <v>7</v>
      </c>
      <c r="AQ11" s="615" t="e">
        <f>#REF!</f>
        <v>#REF!</v>
      </c>
      <c r="AR11" s="616"/>
      <c r="AS11" s="617"/>
      <c r="AT11" s="480" t="s">
        <v>22</v>
      </c>
      <c r="AU11" s="502"/>
      <c r="AV11" s="513"/>
      <c r="AW11" s="500"/>
      <c r="AX11" s="514"/>
      <c r="AY11" s="5" t="s">
        <v>9</v>
      </c>
      <c r="AZ11" s="549" t="s">
        <v>7</v>
      </c>
      <c r="BA11" s="559" t="e">
        <f>#REF!</f>
        <v>#REF!</v>
      </c>
      <c r="BB11" s="560"/>
      <c r="BC11" s="561"/>
      <c r="BD11" s="480" t="s">
        <v>22</v>
      </c>
      <c r="BE11" s="502"/>
      <c r="BF11" s="513"/>
      <c r="BG11" s="500"/>
      <c r="BH11" s="514"/>
    </row>
    <row r="12" spans="1:60" ht="120.75" customHeight="1">
      <c r="A12" s="60" t="e">
        <f>#REF!</f>
        <v>#REF!</v>
      </c>
      <c r="B12" s="550"/>
      <c r="C12" s="568"/>
      <c r="D12" s="569"/>
      <c r="E12" s="570"/>
      <c r="F12" s="515"/>
      <c r="G12" s="516"/>
      <c r="H12" s="516"/>
      <c r="I12" s="516"/>
      <c r="J12" s="517"/>
      <c r="K12" s="60" t="e">
        <f>#REF!</f>
        <v>#REF!</v>
      </c>
      <c r="L12" s="550"/>
      <c r="M12" s="626"/>
      <c r="N12" s="627"/>
      <c r="O12" s="628"/>
      <c r="P12" s="515"/>
      <c r="Q12" s="516"/>
      <c r="R12" s="516"/>
      <c r="S12" s="516"/>
      <c r="T12" s="517"/>
      <c r="U12" s="60" t="e">
        <f>#REF!</f>
        <v>#REF!</v>
      </c>
      <c r="V12" s="550"/>
      <c r="W12" s="568"/>
      <c r="X12" s="569"/>
      <c r="Y12" s="570"/>
      <c r="Z12" s="515"/>
      <c r="AA12" s="516"/>
      <c r="AB12" s="516"/>
      <c r="AC12" s="516"/>
      <c r="AD12" s="517"/>
      <c r="AE12" s="60" t="e">
        <f>#REF!</f>
        <v>#REF!</v>
      </c>
      <c r="AF12" s="550"/>
      <c r="AG12" s="562"/>
      <c r="AH12" s="563"/>
      <c r="AI12" s="564"/>
      <c r="AJ12" s="515"/>
      <c r="AK12" s="516"/>
      <c r="AL12" s="516"/>
      <c r="AM12" s="516"/>
      <c r="AN12" s="516"/>
      <c r="AO12" s="60" t="e">
        <f>#REF!</f>
        <v>#REF!</v>
      </c>
      <c r="AP12" s="550"/>
      <c r="AQ12" s="618"/>
      <c r="AR12" s="619"/>
      <c r="AS12" s="620"/>
      <c r="AT12" s="515"/>
      <c r="AU12" s="516"/>
      <c r="AV12" s="516"/>
      <c r="AW12" s="516"/>
      <c r="AX12" s="517"/>
      <c r="AY12" s="60" t="e">
        <f>#REF!</f>
        <v>#REF!</v>
      </c>
      <c r="AZ12" s="550"/>
      <c r="BA12" s="562"/>
      <c r="BB12" s="563"/>
      <c r="BC12" s="564"/>
      <c r="BD12" s="515"/>
      <c r="BE12" s="516"/>
      <c r="BF12" s="516"/>
      <c r="BG12" s="516"/>
      <c r="BH12" s="517"/>
    </row>
    <row r="13" spans="1:60" ht="3.75" customHeight="1">
      <c r="K13" s="71"/>
      <c r="L13" s="7"/>
      <c r="M13" s="7"/>
      <c r="N13" s="7"/>
      <c r="O13" s="7"/>
      <c r="P13" s="7"/>
      <c r="Q13" s="7"/>
      <c r="R13" s="7"/>
      <c r="S13" s="7"/>
      <c r="T13" s="106"/>
      <c r="AE13" s="71"/>
      <c r="AF13" s="7"/>
      <c r="AG13" s="7"/>
      <c r="AH13" s="7"/>
      <c r="AI13" s="7"/>
      <c r="AJ13" s="7"/>
      <c r="AK13" s="7"/>
      <c r="AL13" s="7"/>
      <c r="AM13" s="7"/>
      <c r="AN13" s="7"/>
      <c r="AO13" s="71"/>
      <c r="AP13" s="7"/>
      <c r="AQ13" s="7"/>
      <c r="AR13" s="7"/>
      <c r="AS13" s="7"/>
      <c r="AT13" s="7"/>
      <c r="AU13" s="7"/>
      <c r="AV13" s="7"/>
      <c r="AW13" s="7"/>
      <c r="AX13" s="106"/>
      <c r="AY13" s="71"/>
      <c r="AZ13" s="7"/>
      <c r="BA13" s="7"/>
      <c r="BB13" s="7"/>
      <c r="BC13" s="7"/>
      <c r="BD13" s="7"/>
      <c r="BE13" s="7"/>
      <c r="BF13" s="7"/>
      <c r="BG13" s="7"/>
      <c r="BH13" s="106"/>
    </row>
    <row r="14" spans="1:60" ht="18">
      <c r="A14" s="557" t="s">
        <v>27</v>
      </c>
      <c r="B14" s="558"/>
      <c r="K14" s="557" t="s">
        <v>27</v>
      </c>
      <c r="L14" s="558"/>
      <c r="M14" s="7"/>
      <c r="N14" s="7"/>
      <c r="O14" s="7"/>
      <c r="P14" s="7"/>
      <c r="Q14" s="7"/>
      <c r="R14" s="7"/>
      <c r="S14" s="7"/>
      <c r="T14" s="106"/>
      <c r="U14" s="557" t="s">
        <v>27</v>
      </c>
      <c r="V14" s="558"/>
      <c r="AE14" s="557" t="s">
        <v>27</v>
      </c>
      <c r="AF14" s="558"/>
      <c r="AG14" s="7"/>
      <c r="AH14" s="7"/>
      <c r="AI14" s="7"/>
      <c r="AJ14" s="7"/>
      <c r="AK14" s="7"/>
      <c r="AL14" s="7"/>
      <c r="AM14" s="7"/>
      <c r="AN14" s="7"/>
      <c r="AO14" s="557" t="s">
        <v>27</v>
      </c>
      <c r="AP14" s="558"/>
      <c r="AQ14" s="7"/>
      <c r="AR14" s="7"/>
      <c r="AS14" s="7"/>
      <c r="AT14" s="7"/>
      <c r="AU14" s="7"/>
      <c r="AV14" s="7"/>
      <c r="AW14" s="7"/>
      <c r="AX14" s="106"/>
      <c r="AY14" s="557" t="s">
        <v>27</v>
      </c>
      <c r="AZ14" s="558"/>
      <c r="BA14" s="7"/>
      <c r="BB14" s="7"/>
      <c r="BC14" s="7"/>
      <c r="BD14" s="7"/>
      <c r="BE14" s="7"/>
      <c r="BF14" s="7"/>
      <c r="BG14" s="7"/>
      <c r="BH14" s="106"/>
    </row>
    <row r="15" spans="1:60" ht="33" customHeight="1">
      <c r="A15" s="464" t="s">
        <v>25</v>
      </c>
      <c r="B15" s="464"/>
      <c r="C15" s="464"/>
      <c r="D15" s="47" t="s">
        <v>28</v>
      </c>
      <c r="E15" s="537" t="s">
        <v>14</v>
      </c>
      <c r="F15" s="538"/>
      <c r="G15" s="537" t="s">
        <v>12</v>
      </c>
      <c r="H15" s="538"/>
      <c r="I15" s="456" t="s">
        <v>11</v>
      </c>
      <c r="J15" s="458"/>
      <c r="K15" s="464" t="s">
        <v>25</v>
      </c>
      <c r="L15" s="464"/>
      <c r="M15" s="464"/>
      <c r="N15" s="47" t="s">
        <v>28</v>
      </c>
      <c r="O15" s="537" t="s">
        <v>14</v>
      </c>
      <c r="P15" s="538"/>
      <c r="Q15" s="537" t="s">
        <v>12</v>
      </c>
      <c r="R15" s="538"/>
      <c r="S15" s="464" t="s">
        <v>11</v>
      </c>
      <c r="T15" s="464"/>
      <c r="U15" s="464" t="s">
        <v>25</v>
      </c>
      <c r="V15" s="464"/>
      <c r="W15" s="464"/>
      <c r="X15" s="47" t="s">
        <v>28</v>
      </c>
      <c r="Y15" s="537" t="s">
        <v>14</v>
      </c>
      <c r="Z15" s="538"/>
      <c r="AA15" s="465" t="s">
        <v>12</v>
      </c>
      <c r="AB15" s="466"/>
      <c r="AC15" s="464" t="s">
        <v>11</v>
      </c>
      <c r="AD15" s="464"/>
      <c r="AE15" s="464" t="s">
        <v>25</v>
      </c>
      <c r="AF15" s="464"/>
      <c r="AG15" s="464"/>
      <c r="AH15" s="47" t="s">
        <v>28</v>
      </c>
      <c r="AI15" s="537" t="s">
        <v>14</v>
      </c>
      <c r="AJ15" s="538"/>
      <c r="AK15" s="537" t="s">
        <v>12</v>
      </c>
      <c r="AL15" s="538"/>
      <c r="AM15" s="464" t="s">
        <v>11</v>
      </c>
      <c r="AN15" s="456"/>
      <c r="AO15" s="464" t="s">
        <v>25</v>
      </c>
      <c r="AP15" s="464"/>
      <c r="AQ15" s="464"/>
      <c r="AR15" s="47" t="s">
        <v>28</v>
      </c>
      <c r="AS15" s="537" t="s">
        <v>14</v>
      </c>
      <c r="AT15" s="538"/>
      <c r="AU15" s="537" t="s">
        <v>12</v>
      </c>
      <c r="AV15" s="538"/>
      <c r="AW15" s="464" t="s">
        <v>11</v>
      </c>
      <c r="AX15" s="464"/>
      <c r="AY15" s="464" t="s">
        <v>25</v>
      </c>
      <c r="AZ15" s="464"/>
      <c r="BA15" s="464"/>
      <c r="BB15" s="47" t="s">
        <v>28</v>
      </c>
      <c r="BC15" s="537" t="s">
        <v>14</v>
      </c>
      <c r="BD15" s="538"/>
      <c r="BE15" s="537" t="s">
        <v>12</v>
      </c>
      <c r="BF15" s="538"/>
      <c r="BG15" s="464" t="s">
        <v>11</v>
      </c>
      <c r="BH15" s="464"/>
    </row>
    <row r="16" spans="1:60" ht="14.85" customHeight="1">
      <c r="A16" s="532" t="s">
        <v>80</v>
      </c>
      <c r="B16" s="521"/>
      <c r="C16" s="578"/>
      <c r="D16" s="48" t="s">
        <v>41</v>
      </c>
      <c r="E16" s="475"/>
      <c r="F16" s="476"/>
      <c r="G16" s="475"/>
      <c r="H16" s="476"/>
      <c r="I16" s="467" t="e">
        <f>I41*0.05</f>
        <v>#REF!</v>
      </c>
      <c r="J16" s="468"/>
      <c r="K16" s="545" t="s">
        <v>80</v>
      </c>
      <c r="L16" s="546"/>
      <c r="M16" s="547"/>
      <c r="N16" s="48" t="s">
        <v>41</v>
      </c>
      <c r="O16" s="475"/>
      <c r="P16" s="476"/>
      <c r="Q16" s="475"/>
      <c r="R16" s="476"/>
      <c r="S16" s="467" t="e">
        <f>0.05*S43</f>
        <v>#REF!</v>
      </c>
      <c r="T16" s="468"/>
      <c r="U16" s="545" t="s">
        <v>80</v>
      </c>
      <c r="V16" s="546"/>
      <c r="W16" s="547"/>
      <c r="X16" s="48" t="s">
        <v>41</v>
      </c>
      <c r="Y16" s="475"/>
      <c r="Z16" s="476"/>
      <c r="AA16" s="571"/>
      <c r="AB16" s="572"/>
      <c r="AC16" s="467" t="e">
        <f>0.05*AC43</f>
        <v>#REF!</v>
      </c>
      <c r="AD16" s="468"/>
      <c r="AE16" s="545" t="s">
        <v>80</v>
      </c>
      <c r="AF16" s="546"/>
      <c r="AG16" s="547"/>
      <c r="AH16" s="48" t="s">
        <v>41</v>
      </c>
      <c r="AI16" s="475">
        <f>'$MATERIALES'!C106</f>
        <v>0</v>
      </c>
      <c r="AJ16" s="476"/>
      <c r="AK16" s="475"/>
      <c r="AL16" s="476"/>
      <c r="AM16" s="467" t="e">
        <f>0.05*AM43</f>
        <v>#REF!</v>
      </c>
      <c r="AN16" s="587"/>
      <c r="AO16" s="545" t="s">
        <v>80</v>
      </c>
      <c r="AP16" s="546"/>
      <c r="AQ16" s="547"/>
      <c r="AR16" s="48" t="s">
        <v>41</v>
      </c>
      <c r="AS16" s="475">
        <f>'$MATERIALES'!C297</f>
        <v>0</v>
      </c>
      <c r="AT16" s="476"/>
      <c r="AU16" s="469"/>
      <c r="AV16" s="469"/>
      <c r="AW16" s="467" t="e">
        <f>0.05*AW43</f>
        <v>#REF!</v>
      </c>
      <c r="AX16" s="468"/>
      <c r="AY16" s="545" t="s">
        <v>80</v>
      </c>
      <c r="AZ16" s="546"/>
      <c r="BA16" s="547"/>
      <c r="BB16" s="48" t="s">
        <v>41</v>
      </c>
      <c r="BC16" s="475">
        <f>'$MATERIALES'!C489</f>
        <v>0</v>
      </c>
      <c r="BD16" s="476"/>
      <c r="BE16" s="469"/>
      <c r="BF16" s="469"/>
      <c r="BG16" s="467" t="e">
        <f>0.05*BG43</f>
        <v>#REF!</v>
      </c>
      <c r="BH16" s="468"/>
    </row>
    <row r="17" spans="1:60" ht="14.85" customHeight="1">
      <c r="A17" s="639" t="s">
        <v>301</v>
      </c>
      <c r="B17" s="469"/>
      <c r="C17" s="469"/>
      <c r="D17" s="139" t="s">
        <v>144</v>
      </c>
      <c r="E17" s="532">
        <f>EQUIPO!D2</f>
        <v>950</v>
      </c>
      <c r="F17" s="578"/>
      <c r="G17" s="469">
        <v>0.4</v>
      </c>
      <c r="H17" s="469"/>
      <c r="I17" s="467">
        <f>G17*E17</f>
        <v>380</v>
      </c>
      <c r="J17" s="582"/>
      <c r="K17" s="469"/>
      <c r="L17" s="469"/>
      <c r="M17" s="469"/>
      <c r="N17" s="8"/>
      <c r="O17" s="532"/>
      <c r="P17" s="578"/>
      <c r="Q17" s="469"/>
      <c r="R17" s="469"/>
      <c r="S17" s="522"/>
      <c r="T17" s="523"/>
      <c r="U17" s="469"/>
      <c r="V17" s="469"/>
      <c r="W17" s="469"/>
      <c r="X17" s="8"/>
      <c r="Y17" s="532"/>
      <c r="Z17" s="578"/>
      <c r="AA17" s="588"/>
      <c r="AB17" s="588"/>
      <c r="AC17" s="522"/>
      <c r="AD17" s="523"/>
      <c r="AE17" s="486" t="s">
        <v>322</v>
      </c>
      <c r="AF17" s="546"/>
      <c r="AG17" s="547"/>
      <c r="AH17" s="143" t="s">
        <v>100</v>
      </c>
      <c r="AI17" s="475">
        <f>EQUIPO!D34</f>
        <v>50000</v>
      </c>
      <c r="AJ17" s="476"/>
      <c r="AK17" s="469">
        <v>0.01</v>
      </c>
      <c r="AL17" s="469"/>
      <c r="AM17" s="467">
        <f>AI17*AK17</f>
        <v>500</v>
      </c>
      <c r="AN17" s="587"/>
      <c r="AO17" s="551" t="str">
        <f>'$MATERIALES'!A58</f>
        <v>SOLDADOR ELECTRICO (DIA)</v>
      </c>
      <c r="AP17" s="552"/>
      <c r="AQ17" s="553"/>
      <c r="AR17" s="48" t="s">
        <v>41</v>
      </c>
      <c r="AS17" s="475">
        <f>'$MATERIALES'!C58</f>
        <v>40000</v>
      </c>
      <c r="AT17" s="476"/>
      <c r="AU17" s="469"/>
      <c r="AV17" s="469"/>
      <c r="AW17" s="467">
        <f>0.05*AS17</f>
        <v>2000</v>
      </c>
      <c r="AX17" s="468"/>
      <c r="AY17" s="551" t="s">
        <v>300</v>
      </c>
      <c r="AZ17" s="552"/>
      <c r="BA17" s="553"/>
      <c r="BB17" s="143" t="s">
        <v>144</v>
      </c>
      <c r="BC17" s="475">
        <f>EQUIPO!D2</f>
        <v>950</v>
      </c>
      <c r="BD17" s="476"/>
      <c r="BE17" s="469">
        <v>0.4</v>
      </c>
      <c r="BF17" s="469"/>
      <c r="BG17" s="467">
        <f>BE17*BC17</f>
        <v>380</v>
      </c>
      <c r="BH17" s="468"/>
    </row>
    <row r="18" spans="1:60" ht="14.85" customHeight="1">
      <c r="A18" s="166"/>
      <c r="B18" s="65"/>
      <c r="C18" s="65"/>
      <c r="D18" s="167"/>
      <c r="E18" s="65"/>
      <c r="F18" s="65"/>
      <c r="G18" s="128"/>
      <c r="H18" s="128"/>
      <c r="I18" s="133"/>
      <c r="J18" s="161"/>
      <c r="K18" s="80"/>
      <c r="L18" s="65"/>
      <c r="M18" s="65"/>
      <c r="N18" s="62"/>
      <c r="O18" s="65"/>
      <c r="P18" s="65"/>
      <c r="Q18" s="469"/>
      <c r="R18" s="469"/>
      <c r="S18" s="522"/>
      <c r="T18" s="523"/>
      <c r="U18" s="80"/>
      <c r="V18" s="65"/>
      <c r="W18" s="65"/>
      <c r="X18" s="62"/>
      <c r="Y18" s="65"/>
      <c r="Z18" s="65"/>
      <c r="AA18" s="163"/>
      <c r="AB18" s="163"/>
      <c r="AC18" s="162"/>
      <c r="AD18" s="164"/>
      <c r="AE18" s="520" t="s">
        <v>323</v>
      </c>
      <c r="AF18" s="621"/>
      <c r="AG18" s="622"/>
      <c r="AH18" s="169" t="s">
        <v>100</v>
      </c>
      <c r="AI18" s="475">
        <f>EQUIPO!D56</f>
        <v>70000</v>
      </c>
      <c r="AJ18" s="476"/>
      <c r="AK18" s="532">
        <v>0.01</v>
      </c>
      <c r="AL18" s="578"/>
      <c r="AM18" s="467">
        <f>AI18*AK18</f>
        <v>700</v>
      </c>
      <c r="AN18" s="587"/>
      <c r="AO18" s="168"/>
      <c r="AP18" s="165"/>
      <c r="AQ18" s="165"/>
      <c r="AR18" s="61"/>
      <c r="AS18" s="61"/>
      <c r="AT18" s="61"/>
      <c r="AU18" s="128"/>
      <c r="AV18" s="128"/>
      <c r="AW18" s="133"/>
      <c r="AX18" s="101"/>
      <c r="AY18" s="168"/>
      <c r="AZ18" s="165"/>
      <c r="BA18" s="165"/>
      <c r="BB18" s="61"/>
      <c r="BC18" s="61"/>
      <c r="BD18" s="61"/>
      <c r="BE18" s="128"/>
      <c r="BF18" s="128"/>
      <c r="BG18" s="133"/>
      <c r="BH18" s="101"/>
    </row>
    <row r="19" spans="1:60" ht="14.85" customHeight="1">
      <c r="A19" s="89"/>
      <c r="B19" s="18"/>
      <c r="C19" s="18"/>
      <c r="D19" s="18"/>
      <c r="E19" s="18"/>
      <c r="F19" s="18"/>
      <c r="G19" s="453" t="s">
        <v>13</v>
      </c>
      <c r="H19" s="453"/>
      <c r="I19" s="510" t="e">
        <f>SUM(I16:J17)</f>
        <v>#REF!</v>
      </c>
      <c r="J19" s="511"/>
      <c r="K19" s="71"/>
      <c r="L19" s="7"/>
      <c r="M19" s="7"/>
      <c r="N19" s="7"/>
      <c r="O19" s="7"/>
      <c r="P19" s="7"/>
      <c r="Q19" s="453" t="s">
        <v>13</v>
      </c>
      <c r="R19" s="453"/>
      <c r="S19" s="459" t="e">
        <f>SUM(S16:T17)</f>
        <v>#REF!</v>
      </c>
      <c r="T19" s="460"/>
      <c r="AA19" s="479" t="s">
        <v>13</v>
      </c>
      <c r="AB19" s="479"/>
      <c r="AC19" s="459" t="e">
        <f>SUM(AC16:AD17)</f>
        <v>#REF!</v>
      </c>
      <c r="AD19" s="460"/>
      <c r="AE19" s="71"/>
      <c r="AF19" s="7"/>
      <c r="AG19" s="7"/>
      <c r="AH19" s="7"/>
      <c r="AI19" s="7"/>
      <c r="AJ19" s="7"/>
      <c r="AK19" s="453" t="s">
        <v>13</v>
      </c>
      <c r="AL19" s="453"/>
      <c r="AM19" s="459" t="e">
        <f>AM16+AM17+AM18</f>
        <v>#REF!</v>
      </c>
      <c r="AN19" s="573"/>
      <c r="AO19" s="71"/>
      <c r="AP19" s="7"/>
      <c r="AQ19" s="7"/>
      <c r="AR19" s="7"/>
      <c r="AS19" s="7"/>
      <c r="AT19" s="7"/>
      <c r="AU19" s="453" t="s">
        <v>13</v>
      </c>
      <c r="AV19" s="453"/>
      <c r="AW19" s="459" t="e">
        <f>SUM(AW16:AX17)</f>
        <v>#REF!</v>
      </c>
      <c r="AX19" s="460"/>
      <c r="AY19" s="71"/>
      <c r="AZ19" s="7"/>
      <c r="BA19" s="7"/>
      <c r="BB19" s="7"/>
      <c r="BC19" s="7"/>
      <c r="BD19" s="7"/>
      <c r="BE19" s="453" t="s">
        <v>13</v>
      </c>
      <c r="BF19" s="453"/>
      <c r="BG19" s="459" t="e">
        <f>SUM(BG16:BH17)</f>
        <v>#REF!</v>
      </c>
      <c r="BH19" s="460"/>
    </row>
    <row r="20" spans="1:60" ht="6" customHeight="1">
      <c r="A20" s="89"/>
      <c r="B20" s="18"/>
      <c r="C20" s="18"/>
      <c r="D20" s="18"/>
      <c r="E20" s="18"/>
      <c r="F20" s="18"/>
      <c r="G20" s="18"/>
      <c r="H20" s="18"/>
      <c r="I20" s="18"/>
      <c r="J20" s="55"/>
      <c r="K20" s="71"/>
      <c r="L20" s="7"/>
      <c r="M20" s="7"/>
      <c r="N20" s="7"/>
      <c r="O20" s="7"/>
      <c r="P20" s="7"/>
      <c r="Q20" s="7"/>
      <c r="R20" s="7"/>
      <c r="S20" s="7"/>
      <c r="T20" s="106"/>
      <c r="AE20" s="71"/>
      <c r="AF20" s="7"/>
      <c r="AG20" s="7"/>
      <c r="AH20" s="7"/>
      <c r="AI20" s="7"/>
      <c r="AJ20" s="7"/>
      <c r="AK20" s="7"/>
      <c r="AL20" s="7"/>
      <c r="AM20" s="7"/>
      <c r="AN20" s="7"/>
      <c r="AO20" s="71"/>
      <c r="AP20" s="7"/>
      <c r="AQ20" s="7"/>
      <c r="AR20" s="7"/>
      <c r="AS20" s="7"/>
      <c r="AT20" s="7"/>
      <c r="AU20" s="7"/>
      <c r="AV20" s="7"/>
      <c r="AW20" s="7"/>
      <c r="AX20" s="106"/>
      <c r="AY20" s="71"/>
      <c r="AZ20" s="7"/>
      <c r="BA20" s="7"/>
      <c r="BB20" s="7"/>
      <c r="BC20" s="7"/>
      <c r="BD20" s="7"/>
      <c r="BE20" s="7"/>
      <c r="BF20" s="7"/>
      <c r="BG20" s="7"/>
      <c r="BH20" s="106"/>
    </row>
    <row r="21" spans="1:60" ht="15.75" customHeight="1">
      <c r="A21" s="76" t="s">
        <v>29</v>
      </c>
      <c r="B21" s="18"/>
      <c r="C21" s="18"/>
      <c r="D21" s="18"/>
      <c r="E21" s="18"/>
      <c r="F21" s="18"/>
      <c r="G21" s="18"/>
      <c r="H21" s="18"/>
      <c r="I21" s="18"/>
      <c r="J21" s="55"/>
      <c r="K21" s="76" t="s">
        <v>29</v>
      </c>
      <c r="L21" s="7"/>
      <c r="M21" s="7"/>
      <c r="N21" s="7"/>
      <c r="O21" s="7"/>
      <c r="P21" s="7"/>
      <c r="Q21" s="7"/>
      <c r="R21" s="7"/>
      <c r="S21" s="7"/>
      <c r="T21" s="106"/>
      <c r="U21" s="76" t="s">
        <v>29</v>
      </c>
      <c r="AE21" s="76" t="s">
        <v>29</v>
      </c>
      <c r="AF21" s="7"/>
      <c r="AG21" s="7"/>
      <c r="AH21" s="7"/>
      <c r="AI21" s="7"/>
      <c r="AJ21" s="7"/>
      <c r="AK21" s="7"/>
      <c r="AL21" s="7"/>
      <c r="AM21" s="7"/>
      <c r="AN21" s="7"/>
      <c r="AO21" s="76" t="s">
        <v>29</v>
      </c>
      <c r="AP21" s="7"/>
      <c r="AQ21" s="7"/>
      <c r="AR21" s="7"/>
      <c r="AS21" s="7"/>
      <c r="AT21" s="7"/>
      <c r="AU21" s="7"/>
      <c r="AV21" s="7"/>
      <c r="AW21" s="7"/>
      <c r="AX21" s="106"/>
      <c r="AY21" s="76" t="s">
        <v>29</v>
      </c>
      <c r="AZ21" s="7"/>
      <c r="BA21" s="7"/>
      <c r="BB21" s="7"/>
      <c r="BC21" s="7"/>
      <c r="BD21" s="7"/>
      <c r="BE21" s="7"/>
      <c r="BF21" s="7"/>
      <c r="BG21" s="7"/>
      <c r="BH21" s="106"/>
    </row>
    <row r="22" spans="1:60" ht="15.75" customHeight="1">
      <c r="A22" s="456" t="s">
        <v>25</v>
      </c>
      <c r="B22" s="457"/>
      <c r="C22" s="458"/>
      <c r="D22" s="537" t="s">
        <v>2</v>
      </c>
      <c r="E22" s="538"/>
      <c r="F22" s="3" t="s">
        <v>0</v>
      </c>
      <c r="G22" s="537" t="s">
        <v>15</v>
      </c>
      <c r="H22" s="538"/>
      <c r="I22" s="456" t="s">
        <v>11</v>
      </c>
      <c r="J22" s="458"/>
      <c r="K22" s="456" t="s">
        <v>25</v>
      </c>
      <c r="L22" s="457"/>
      <c r="M22" s="458"/>
      <c r="N22" s="537" t="s">
        <v>2</v>
      </c>
      <c r="O22" s="538"/>
      <c r="P22" s="3" t="s">
        <v>0</v>
      </c>
      <c r="Q22" s="537" t="s">
        <v>15</v>
      </c>
      <c r="R22" s="538"/>
      <c r="S22" s="456" t="s">
        <v>11</v>
      </c>
      <c r="T22" s="458"/>
      <c r="U22" s="456" t="s">
        <v>25</v>
      </c>
      <c r="V22" s="457"/>
      <c r="W22" s="458"/>
      <c r="X22" s="537" t="s">
        <v>2</v>
      </c>
      <c r="Y22" s="538"/>
      <c r="Z22" s="3" t="s">
        <v>0</v>
      </c>
      <c r="AA22" s="465" t="s">
        <v>15</v>
      </c>
      <c r="AB22" s="466"/>
      <c r="AC22" s="456" t="s">
        <v>11</v>
      </c>
      <c r="AD22" s="458"/>
      <c r="AE22" s="456" t="s">
        <v>25</v>
      </c>
      <c r="AF22" s="457"/>
      <c r="AG22" s="458"/>
      <c r="AH22" s="537" t="s">
        <v>2</v>
      </c>
      <c r="AI22" s="538"/>
      <c r="AJ22" s="3" t="s">
        <v>0</v>
      </c>
      <c r="AK22" s="537" t="s">
        <v>15</v>
      </c>
      <c r="AL22" s="538"/>
      <c r="AM22" s="456" t="s">
        <v>11</v>
      </c>
      <c r="AN22" s="457"/>
      <c r="AO22" s="456" t="s">
        <v>25</v>
      </c>
      <c r="AP22" s="457"/>
      <c r="AQ22" s="458"/>
      <c r="AR22" s="537" t="s">
        <v>2</v>
      </c>
      <c r="AS22" s="538"/>
      <c r="AT22" s="3" t="s">
        <v>0</v>
      </c>
      <c r="AU22" s="537" t="s">
        <v>15</v>
      </c>
      <c r="AV22" s="538"/>
      <c r="AW22" s="456" t="s">
        <v>11</v>
      </c>
      <c r="AX22" s="458"/>
      <c r="AY22" s="456" t="s">
        <v>25</v>
      </c>
      <c r="AZ22" s="457"/>
      <c r="BA22" s="458"/>
      <c r="BB22" s="537" t="s">
        <v>2</v>
      </c>
      <c r="BC22" s="538"/>
      <c r="BD22" s="3" t="s">
        <v>0</v>
      </c>
      <c r="BE22" s="537" t="s">
        <v>15</v>
      </c>
      <c r="BF22" s="538"/>
      <c r="BG22" s="456" t="s">
        <v>11</v>
      </c>
      <c r="BH22" s="458"/>
    </row>
    <row r="23" spans="1:60" ht="14.85" customHeight="1">
      <c r="A23" s="641"/>
      <c r="B23" s="453"/>
      <c r="C23" s="453"/>
      <c r="D23" s="473"/>
      <c r="E23" s="474"/>
      <c r="F23" s="45"/>
      <c r="G23" s="453"/>
      <c r="H23" s="453"/>
      <c r="I23" s="510">
        <f>G23*F23</f>
        <v>0</v>
      </c>
      <c r="J23" s="511"/>
      <c r="K23" s="482" t="str">
        <f>'$MATERIALES'!A8</f>
        <v>CONCRETO 3000 PSI (21 MPA)</v>
      </c>
      <c r="L23" s="471"/>
      <c r="M23" s="472"/>
      <c r="N23" s="480" t="str">
        <f>'$MATERIALES'!B9</f>
        <v>M3</v>
      </c>
      <c r="O23" s="474"/>
      <c r="P23" s="184">
        <v>1.05</v>
      </c>
      <c r="Q23" s="481">
        <f>'$MATERIALES'!C8</f>
        <v>300000</v>
      </c>
      <c r="R23" s="481"/>
      <c r="S23" s="459">
        <f t="shared" ref="S23:S29" si="0">P23*Q23</f>
        <v>315000</v>
      </c>
      <c r="T23" s="460"/>
      <c r="U23" s="541" t="str">
        <f>'$MATERIALES'!A73</f>
        <v>LADRILLO COMUN</v>
      </c>
      <c r="V23" s="541"/>
      <c r="W23" s="541"/>
      <c r="X23" s="480" t="str">
        <f>'$MATERIALES'!B73</f>
        <v>UND</v>
      </c>
      <c r="Y23" s="474"/>
      <c r="Z23" s="122">
        <v>47</v>
      </c>
      <c r="AA23" s="479">
        <f>'$MATERIALES'!C73</f>
        <v>350</v>
      </c>
      <c r="AB23" s="479"/>
      <c r="AC23" s="459">
        <f>Z23*AA23</f>
        <v>16450</v>
      </c>
      <c r="AD23" s="460"/>
      <c r="AE23" s="524" t="str">
        <f>'$MATERIALES'!A8</f>
        <v>CONCRETO 3000 PSI (21 MPA)</v>
      </c>
      <c r="AF23" s="525"/>
      <c r="AG23" s="526"/>
      <c r="AH23" s="480" t="str">
        <f>'$MATERIALES'!B8</f>
        <v>M3</v>
      </c>
      <c r="AI23" s="474"/>
      <c r="AJ23" s="121">
        <v>0.04</v>
      </c>
      <c r="AK23" s="481">
        <f>'$MATERIALES'!C8</f>
        <v>300000</v>
      </c>
      <c r="AL23" s="481"/>
      <c r="AM23" s="459">
        <f>AJ23*AK23</f>
        <v>12000</v>
      </c>
      <c r="AN23" s="573"/>
      <c r="AO23" s="524" t="str">
        <f>'$MATERIALES'!A61</f>
        <v>SOLDADURA 6011 X 1/8"</v>
      </c>
      <c r="AP23" s="525"/>
      <c r="AQ23" s="526"/>
      <c r="AR23" s="480" t="str">
        <f>'$MATERIALES'!B61</f>
        <v>KLG</v>
      </c>
      <c r="AS23" s="474"/>
      <c r="AT23" s="121">
        <v>0.2</v>
      </c>
      <c r="AU23" s="481">
        <f>'$MATERIALES'!C60</f>
        <v>20000</v>
      </c>
      <c r="AV23" s="481"/>
      <c r="AW23" s="459">
        <f t="shared" ref="AW23:AW29" si="1">AT23*AU23</f>
        <v>4000</v>
      </c>
      <c r="AX23" s="460"/>
      <c r="AY23" s="524" t="str">
        <f>'$MATERIALES'!A50</f>
        <v>PINTURA EPOXICA DE ALTOS SOLIDOSPINTUCO</v>
      </c>
      <c r="AZ23" s="525"/>
      <c r="BA23" s="526"/>
      <c r="BB23" s="473" t="s">
        <v>239</v>
      </c>
      <c r="BC23" s="474"/>
      <c r="BD23" s="121">
        <v>0.02</v>
      </c>
      <c r="BE23" s="481">
        <f>'$MATERIALES'!C50</f>
        <v>65000</v>
      </c>
      <c r="BF23" s="481"/>
      <c r="BG23" s="459">
        <f>BE23*BD23</f>
        <v>1300</v>
      </c>
      <c r="BH23" s="460"/>
    </row>
    <row r="24" spans="1:60" ht="14.85" customHeight="1">
      <c r="A24" s="453"/>
      <c r="B24" s="453"/>
      <c r="C24" s="453"/>
      <c r="D24" s="480"/>
      <c r="E24" s="474"/>
      <c r="F24" s="45"/>
      <c r="G24" s="453"/>
      <c r="H24" s="453"/>
      <c r="I24" s="510"/>
      <c r="J24" s="511"/>
      <c r="K24" s="482" t="str">
        <f>'$MATERIALES'!A57</f>
        <v>ACERO 1/2" (4200 Kg/M2)</v>
      </c>
      <c r="L24" s="471"/>
      <c r="M24" s="472"/>
      <c r="N24" s="480" t="str">
        <f>'$MATERIALES'!B57</f>
        <v>KG</v>
      </c>
      <c r="O24" s="474"/>
      <c r="P24" s="184">
        <v>3.83</v>
      </c>
      <c r="Q24" s="481">
        <f>'$MATERIALES'!C57</f>
        <v>2500</v>
      </c>
      <c r="R24" s="481"/>
      <c r="S24" s="459">
        <f t="shared" si="0"/>
        <v>9575</v>
      </c>
      <c r="T24" s="460"/>
      <c r="U24" s="541" t="str">
        <f>'$MATERIALES'!$A$13</f>
        <v>MORTERO 1 : 3</v>
      </c>
      <c r="V24" s="541"/>
      <c r="W24" s="541"/>
      <c r="X24" s="480" t="str">
        <f>'$MATERIALES'!$B13</f>
        <v>M3</v>
      </c>
      <c r="Y24" s="474"/>
      <c r="Z24" s="124">
        <v>0.08</v>
      </c>
      <c r="AA24" s="479">
        <f>'$MATERIALES'!C13</f>
        <v>260000</v>
      </c>
      <c r="AB24" s="479"/>
      <c r="AC24" s="459">
        <f>Z24*AA24</f>
        <v>20800</v>
      </c>
      <c r="AD24" s="460"/>
      <c r="AE24" s="524" t="s">
        <v>324</v>
      </c>
      <c r="AF24" s="525"/>
      <c r="AG24" s="526"/>
      <c r="AH24" s="473" t="s">
        <v>2</v>
      </c>
      <c r="AI24" s="474"/>
      <c r="AJ24" s="121">
        <v>0.05</v>
      </c>
      <c r="AK24" s="481">
        <v>7500</v>
      </c>
      <c r="AL24" s="481"/>
      <c r="AM24" s="459">
        <f>AK24*AJ24</f>
        <v>375</v>
      </c>
      <c r="AN24" s="573"/>
      <c r="AO24" s="524" t="str">
        <f>'$MATERIALES'!A62</f>
        <v>ANTICORROSIVO PHCL</v>
      </c>
      <c r="AP24" s="525"/>
      <c r="AQ24" s="526"/>
      <c r="AR24" s="480" t="str">
        <f>'$MATERIALES'!B62</f>
        <v>GLN</v>
      </c>
      <c r="AS24" s="474"/>
      <c r="AT24" s="121">
        <v>0.04</v>
      </c>
      <c r="AU24" s="481">
        <f>'$MATERIALES'!C61</f>
        <v>13000</v>
      </c>
      <c r="AV24" s="481"/>
      <c r="AW24" s="459">
        <f t="shared" si="1"/>
        <v>520</v>
      </c>
      <c r="AX24" s="460"/>
      <c r="AY24" s="524" t="str">
        <f>'$MATERIALES'!A51</f>
        <v>PINTURA LAVABLE EN ACEITE PINTUCO</v>
      </c>
      <c r="AZ24" s="525"/>
      <c r="BA24" s="526"/>
      <c r="BB24" s="473" t="s">
        <v>239</v>
      </c>
      <c r="BC24" s="474"/>
      <c r="BD24" s="121">
        <v>0.02</v>
      </c>
      <c r="BE24" s="481">
        <f>'$MATERIALES'!C51</f>
        <v>50000</v>
      </c>
      <c r="BF24" s="481"/>
      <c r="BG24" s="459">
        <f>BE24*BD24</f>
        <v>1000</v>
      </c>
      <c r="BH24" s="460"/>
    </row>
    <row r="25" spans="1:60" ht="14.85" customHeight="1">
      <c r="A25" s="453"/>
      <c r="B25" s="453"/>
      <c r="C25" s="453"/>
      <c r="D25" s="480"/>
      <c r="E25" s="474"/>
      <c r="F25" s="45"/>
      <c r="G25" s="453"/>
      <c r="H25" s="453"/>
      <c r="I25" s="510"/>
      <c r="J25" s="511"/>
      <c r="K25" s="501" t="str">
        <f>'$MATERIALES'!A28</f>
        <v>TABLA CEP 1 CARA 20X300X2.5 CM</v>
      </c>
      <c r="L25" s="501"/>
      <c r="M25" s="501"/>
      <c r="N25" s="480" t="str">
        <f>'$MATERIALES'!B28</f>
        <v>Unidad X 3M</v>
      </c>
      <c r="O25" s="474"/>
      <c r="P25" s="184">
        <v>0.2</v>
      </c>
      <c r="Q25" s="481">
        <f>'$MATERIALES'!C28</f>
        <v>7000</v>
      </c>
      <c r="R25" s="481"/>
      <c r="S25" s="459">
        <f t="shared" si="0"/>
        <v>1400</v>
      </c>
      <c r="T25" s="460"/>
      <c r="U25" s="501"/>
      <c r="V25" s="501"/>
      <c r="W25" s="501"/>
      <c r="X25" s="480"/>
      <c r="Y25" s="474"/>
      <c r="Z25" s="45"/>
      <c r="AA25" s="479"/>
      <c r="AB25" s="479"/>
      <c r="AC25" s="459"/>
      <c r="AD25" s="460"/>
      <c r="AE25" s="470" t="s">
        <v>305</v>
      </c>
      <c r="AF25" s="471"/>
      <c r="AG25" s="472"/>
      <c r="AH25" s="473" t="s">
        <v>306</v>
      </c>
      <c r="AI25" s="474"/>
      <c r="AJ25" s="121">
        <v>0.01</v>
      </c>
      <c r="AK25" s="481">
        <v>2800</v>
      </c>
      <c r="AL25" s="481"/>
      <c r="AM25" s="459">
        <f>AK25*AJ25</f>
        <v>28</v>
      </c>
      <c r="AN25" s="573"/>
      <c r="AO25" s="527" t="str">
        <f>'$MATERIALES'!A82</f>
        <v xml:space="preserve">LAM.COLD ROLLED C.20   1.0MM - 100X200CM                     </v>
      </c>
      <c r="AP25" s="528"/>
      <c r="AQ25" s="529"/>
      <c r="AR25" s="480" t="str">
        <f>'$MATERIALES'!B82</f>
        <v>UND</v>
      </c>
      <c r="AS25" s="474"/>
      <c r="AT25" s="121">
        <v>1.5</v>
      </c>
      <c r="AU25" s="481">
        <f>'$MATERIALES'!C82</f>
        <v>55000</v>
      </c>
      <c r="AV25" s="481"/>
      <c r="AW25" s="459">
        <f t="shared" si="1"/>
        <v>82500</v>
      </c>
      <c r="AX25" s="460"/>
      <c r="AY25" s="524" t="s">
        <v>307</v>
      </c>
      <c r="AZ25" s="525"/>
      <c r="BA25" s="526"/>
      <c r="BB25" s="473" t="s">
        <v>308</v>
      </c>
      <c r="BC25" s="474"/>
      <c r="BD25" s="121">
        <v>0.05</v>
      </c>
      <c r="BE25" s="530">
        <f>BG24+BG23</f>
        <v>2300</v>
      </c>
      <c r="BF25" s="481"/>
      <c r="BG25" s="459">
        <f>BE25*BD25</f>
        <v>115</v>
      </c>
      <c r="BH25" s="460"/>
    </row>
    <row r="26" spans="1:60" ht="14.85" customHeight="1">
      <c r="A26" s="480"/>
      <c r="B26" s="474"/>
      <c r="C26" s="502"/>
      <c r="D26" s="480"/>
      <c r="E26" s="502"/>
      <c r="F26" s="45"/>
      <c r="G26" s="480"/>
      <c r="H26" s="502"/>
      <c r="I26" s="510"/>
      <c r="J26" s="511"/>
      <c r="K26" s="501" t="str">
        <f>'$MATERIALES'!A29</f>
        <v>BASTIDOR ECONOMICO</v>
      </c>
      <c r="L26" s="501"/>
      <c r="M26" s="501"/>
      <c r="N26" s="480" t="str">
        <f>'$MATERIALES'!B29</f>
        <v>Unidad X 3M</v>
      </c>
      <c r="O26" s="474"/>
      <c r="P26" s="184">
        <v>0.1</v>
      </c>
      <c r="Q26" s="481">
        <f>'$MATERIALES'!C29</f>
        <v>2500</v>
      </c>
      <c r="R26" s="481"/>
      <c r="S26" s="459">
        <f t="shared" si="0"/>
        <v>250</v>
      </c>
      <c r="T26" s="460"/>
      <c r="U26" s="501"/>
      <c r="V26" s="501"/>
      <c r="W26" s="501"/>
      <c r="X26" s="480"/>
      <c r="Y26" s="474"/>
      <c r="Z26" s="45"/>
      <c r="AA26" s="479"/>
      <c r="AB26" s="479"/>
      <c r="AC26" s="459"/>
      <c r="AD26" s="460"/>
      <c r="AE26" s="470" t="s">
        <v>307</v>
      </c>
      <c r="AF26" s="471"/>
      <c r="AG26" s="472"/>
      <c r="AH26" s="473" t="s">
        <v>308</v>
      </c>
      <c r="AI26" s="474"/>
      <c r="AJ26" s="121">
        <v>0.01</v>
      </c>
      <c r="AK26" s="481">
        <v>403</v>
      </c>
      <c r="AL26" s="481"/>
      <c r="AM26" s="459">
        <f>AK26*AJ26</f>
        <v>4.03</v>
      </c>
      <c r="AN26" s="573"/>
      <c r="AO26" s="527" t="str">
        <f>'$MATERIALES'!A83</f>
        <v>CHAPA</v>
      </c>
      <c r="AP26" s="528"/>
      <c r="AQ26" s="529"/>
      <c r="AR26" s="480" t="str">
        <f>'$MATERIALES'!B83</f>
        <v>UND</v>
      </c>
      <c r="AS26" s="474"/>
      <c r="AT26" s="121">
        <v>0.4</v>
      </c>
      <c r="AU26" s="481">
        <f>'$MATERIALES'!C83</f>
        <v>53700</v>
      </c>
      <c r="AV26" s="481"/>
      <c r="AW26" s="459">
        <f t="shared" si="1"/>
        <v>21480</v>
      </c>
      <c r="AX26" s="460"/>
      <c r="AY26" s="527"/>
      <c r="AZ26" s="528"/>
      <c r="BA26" s="529"/>
      <c r="BB26" s="480"/>
      <c r="BC26" s="474"/>
      <c r="BD26" s="121"/>
      <c r="BE26" s="481"/>
      <c r="BF26" s="481"/>
      <c r="BG26" s="459"/>
      <c r="BH26" s="460"/>
    </row>
    <row r="27" spans="1:60" ht="14.85" customHeight="1">
      <c r="A27" s="480"/>
      <c r="B27" s="474"/>
      <c r="C27" s="502"/>
      <c r="D27" s="480"/>
      <c r="E27" s="502"/>
      <c r="F27" s="45"/>
      <c r="G27" s="480"/>
      <c r="H27" s="502"/>
      <c r="I27" s="510"/>
      <c r="J27" s="511"/>
      <c r="K27" s="512" t="str">
        <f>'$MATERIALES'!A99</f>
        <v>ALAMBRE DE AMARRE</v>
      </c>
      <c r="L27" s="501"/>
      <c r="M27" s="501"/>
      <c r="N27" s="480" t="str">
        <f>'$MATERIALES'!B99</f>
        <v>KG</v>
      </c>
      <c r="O27" s="474"/>
      <c r="P27" s="184">
        <v>7.0000000000000007E-2</v>
      </c>
      <c r="Q27" s="481">
        <f>'$MATERIALES'!C99</f>
        <v>2800</v>
      </c>
      <c r="R27" s="481"/>
      <c r="S27" s="459">
        <f>P27*Q27</f>
        <v>196.00000000000003</v>
      </c>
      <c r="T27" s="460"/>
      <c r="U27" s="171"/>
      <c r="V27" s="171"/>
      <c r="W27" s="171"/>
      <c r="X27" s="1"/>
      <c r="Y27" s="4"/>
      <c r="Z27" s="45"/>
      <c r="AA27" s="182"/>
      <c r="AB27" s="182"/>
      <c r="AC27" s="126"/>
      <c r="AD27" s="175"/>
      <c r="AE27" s="180"/>
      <c r="AF27" s="177"/>
      <c r="AG27" s="170"/>
      <c r="AH27" s="142"/>
      <c r="AI27" s="4"/>
      <c r="AJ27" s="121"/>
      <c r="AK27" s="176"/>
      <c r="AL27" s="176"/>
      <c r="AM27" s="126"/>
      <c r="AN27" s="181"/>
      <c r="AO27" s="172"/>
      <c r="AP27" s="173"/>
      <c r="AQ27" s="174"/>
      <c r="AR27" s="1"/>
      <c r="AS27" s="4"/>
      <c r="AT27" s="121"/>
      <c r="AU27" s="176"/>
      <c r="AV27" s="176"/>
      <c r="AW27" s="126"/>
      <c r="AX27" s="175"/>
      <c r="AY27" s="172"/>
      <c r="AZ27" s="173"/>
      <c r="BA27" s="174"/>
      <c r="BB27" s="1"/>
      <c r="BC27" s="4"/>
      <c r="BD27" s="121"/>
      <c r="BE27" s="176"/>
      <c r="BF27" s="176"/>
      <c r="BG27" s="126"/>
      <c r="BH27" s="175"/>
    </row>
    <row r="28" spans="1:60" ht="14.85" customHeight="1">
      <c r="A28" s="453"/>
      <c r="B28" s="453"/>
      <c r="C28" s="453"/>
      <c r="D28" s="480"/>
      <c r="E28" s="474"/>
      <c r="F28" s="45"/>
      <c r="G28" s="453"/>
      <c r="H28" s="453"/>
      <c r="I28" s="510"/>
      <c r="J28" s="511"/>
      <c r="K28" s="501" t="str">
        <f>'$MATERIALES'!A3</f>
        <v>PUNTILLA DE 2"</v>
      </c>
      <c r="L28" s="501"/>
      <c r="M28" s="501"/>
      <c r="N28" s="480" t="str">
        <f>'$MATERIALES'!B3</f>
        <v>Libra</v>
      </c>
      <c r="O28" s="474"/>
      <c r="P28" s="184">
        <v>0.2</v>
      </c>
      <c r="Q28" s="481">
        <f>'$MATERIALES'!C3</f>
        <v>2200</v>
      </c>
      <c r="R28" s="481"/>
      <c r="S28" s="459">
        <f t="shared" si="0"/>
        <v>440</v>
      </c>
      <c r="T28" s="460"/>
      <c r="U28" s="501"/>
      <c r="V28" s="501"/>
      <c r="W28" s="501"/>
      <c r="X28" s="480"/>
      <c r="Y28" s="474"/>
      <c r="Z28" s="45"/>
      <c r="AA28" s="479"/>
      <c r="AB28" s="479"/>
      <c r="AC28" s="459"/>
      <c r="AD28" s="460"/>
      <c r="AE28" s="482"/>
      <c r="AF28" s="471"/>
      <c r="AG28" s="472"/>
      <c r="AH28" s="480"/>
      <c r="AI28" s="474"/>
      <c r="AJ28" s="121"/>
      <c r="AK28" s="481"/>
      <c r="AL28" s="481"/>
      <c r="AM28" s="459"/>
      <c r="AN28" s="573"/>
      <c r="AO28" s="482"/>
      <c r="AP28" s="471"/>
      <c r="AQ28" s="472"/>
      <c r="AR28" s="480"/>
      <c r="AS28" s="474"/>
      <c r="AT28" s="121"/>
      <c r="AU28" s="481"/>
      <c r="AV28" s="481"/>
      <c r="AW28" s="459">
        <f t="shared" si="1"/>
        <v>0</v>
      </c>
      <c r="AX28" s="460"/>
      <c r="AY28" s="527"/>
      <c r="AZ28" s="528"/>
      <c r="BA28" s="529"/>
      <c r="BB28" s="480"/>
      <c r="BC28" s="474"/>
      <c r="BD28" s="121"/>
      <c r="BE28" s="481"/>
      <c r="BF28" s="481"/>
      <c r="BG28" s="459"/>
      <c r="BH28" s="460"/>
    </row>
    <row r="29" spans="1:60" ht="14.85" customHeight="1">
      <c r="A29" s="453"/>
      <c r="B29" s="453"/>
      <c r="C29" s="453"/>
      <c r="D29" s="480"/>
      <c r="E29" s="474"/>
      <c r="F29" s="45"/>
      <c r="G29" s="453"/>
      <c r="H29" s="453"/>
      <c r="I29" s="510"/>
      <c r="J29" s="511"/>
      <c r="K29" s="470" t="s">
        <v>307</v>
      </c>
      <c r="L29" s="503"/>
      <c r="M29" s="504"/>
      <c r="N29" s="473" t="s">
        <v>308</v>
      </c>
      <c r="O29" s="505"/>
      <c r="P29" s="184">
        <v>0.05</v>
      </c>
      <c r="Q29" s="506">
        <f>S23+S24+S25+S28+S27+S26</f>
        <v>326861</v>
      </c>
      <c r="R29" s="507"/>
      <c r="S29" s="508">
        <f t="shared" si="0"/>
        <v>16343.050000000001</v>
      </c>
      <c r="T29" s="509"/>
      <c r="U29" s="453"/>
      <c r="V29" s="453"/>
      <c r="W29" s="453"/>
      <c r="X29" s="480"/>
      <c r="Y29" s="474"/>
      <c r="Z29" s="45"/>
      <c r="AA29" s="479"/>
      <c r="AB29" s="479"/>
      <c r="AC29" s="459"/>
      <c r="AD29" s="460"/>
      <c r="AE29" s="482"/>
      <c r="AF29" s="471"/>
      <c r="AG29" s="472"/>
      <c r="AH29" s="480"/>
      <c r="AI29" s="474"/>
      <c r="AJ29" s="123"/>
      <c r="AK29" s="481"/>
      <c r="AL29" s="481"/>
      <c r="AM29" s="459"/>
      <c r="AN29" s="573"/>
      <c r="AO29" s="482"/>
      <c r="AP29" s="471"/>
      <c r="AQ29" s="472"/>
      <c r="AR29" s="480"/>
      <c r="AS29" s="474"/>
      <c r="AT29" s="123"/>
      <c r="AU29" s="481"/>
      <c r="AV29" s="481"/>
      <c r="AW29" s="459">
        <f t="shared" si="1"/>
        <v>0</v>
      </c>
      <c r="AX29" s="460"/>
      <c r="AY29" s="482"/>
      <c r="AZ29" s="471"/>
      <c r="BA29" s="472"/>
      <c r="BB29" s="480"/>
      <c r="BC29" s="474"/>
      <c r="BD29" s="123"/>
      <c r="BE29" s="481"/>
      <c r="BF29" s="481"/>
      <c r="BG29" s="459"/>
      <c r="BH29" s="460"/>
    </row>
    <row r="30" spans="1:60" ht="14.85" customHeight="1">
      <c r="A30" s="89"/>
      <c r="B30" s="18"/>
      <c r="C30" s="18"/>
      <c r="D30" s="18"/>
      <c r="E30" s="18"/>
      <c r="F30" s="18"/>
      <c r="G30" s="453" t="s">
        <v>13</v>
      </c>
      <c r="H30" s="453"/>
      <c r="I30" s="510">
        <f>SUM(I23:J29)</f>
        <v>0</v>
      </c>
      <c r="J30" s="511"/>
      <c r="K30" s="71"/>
      <c r="L30" s="7"/>
      <c r="M30" s="7"/>
      <c r="N30" s="7"/>
      <c r="O30" s="7"/>
      <c r="P30" s="7"/>
      <c r="Q30" s="453" t="s">
        <v>13</v>
      </c>
      <c r="R30" s="453"/>
      <c r="S30" s="459">
        <f>SUM(S23:T29)</f>
        <v>343204.05</v>
      </c>
      <c r="T30" s="460"/>
      <c r="AA30" s="479" t="s">
        <v>13</v>
      </c>
      <c r="AB30" s="479"/>
      <c r="AC30" s="459">
        <f>SUM(AC23:AD29)</f>
        <v>37250</v>
      </c>
      <c r="AD30" s="460"/>
      <c r="AE30" s="71"/>
      <c r="AF30" s="7"/>
      <c r="AG30" s="7"/>
      <c r="AH30" s="7"/>
      <c r="AI30" s="7"/>
      <c r="AJ30" s="7"/>
      <c r="AK30" s="453" t="s">
        <v>13</v>
      </c>
      <c r="AL30" s="453"/>
      <c r="AM30" s="459">
        <f>SUM(AM23:AN29)</f>
        <v>12407.03</v>
      </c>
      <c r="AN30" s="573"/>
      <c r="AO30" s="71"/>
      <c r="AP30" s="7"/>
      <c r="AQ30" s="7"/>
      <c r="AR30" s="7"/>
      <c r="AS30" s="7"/>
      <c r="AT30" s="7"/>
      <c r="AU30" s="453" t="s">
        <v>13</v>
      </c>
      <c r="AV30" s="453"/>
      <c r="AW30" s="459">
        <f>SUM(AW23:AX29)</f>
        <v>108500</v>
      </c>
      <c r="AX30" s="460"/>
      <c r="AY30" s="71"/>
      <c r="AZ30" s="7"/>
      <c r="BA30" s="7"/>
      <c r="BB30" s="7"/>
      <c r="BC30" s="7"/>
      <c r="BD30" s="7"/>
      <c r="BE30" s="453" t="s">
        <v>13</v>
      </c>
      <c r="BF30" s="453"/>
      <c r="BG30" s="459">
        <f>SUM(BG23:BH29)</f>
        <v>2415</v>
      </c>
      <c r="BH30" s="460"/>
    </row>
    <row r="31" spans="1:60" ht="5.25" customHeight="1">
      <c r="A31" s="89"/>
      <c r="B31" s="18"/>
      <c r="C31" s="18"/>
      <c r="D31" s="18"/>
      <c r="E31" s="18"/>
      <c r="F31" s="18"/>
      <c r="G31" s="46"/>
      <c r="H31" s="46"/>
      <c r="I31" s="42"/>
      <c r="J31" s="79"/>
      <c r="K31" s="71"/>
      <c r="L31" s="7"/>
      <c r="M31" s="7"/>
      <c r="N31" s="7"/>
      <c r="O31" s="7"/>
      <c r="P31" s="7"/>
      <c r="Q31" s="46"/>
      <c r="R31" s="46"/>
      <c r="S31" s="9"/>
      <c r="T31" s="107"/>
      <c r="AA31" s="98"/>
      <c r="AB31" s="98"/>
      <c r="AC31" s="9"/>
      <c r="AD31" s="107"/>
      <c r="AE31" s="71"/>
      <c r="AF31" s="7"/>
      <c r="AG31" s="7"/>
      <c r="AH31" s="7"/>
      <c r="AI31" s="7"/>
      <c r="AJ31" s="7"/>
      <c r="AK31" s="46"/>
      <c r="AL31" s="46"/>
      <c r="AM31" s="9"/>
      <c r="AN31" s="9"/>
      <c r="AO31" s="71"/>
      <c r="AP31" s="7"/>
      <c r="AQ31" s="7"/>
      <c r="AR31" s="7"/>
      <c r="AS31" s="7"/>
      <c r="AT31" s="7"/>
      <c r="AU31" s="46"/>
      <c r="AV31" s="46"/>
      <c r="AW31" s="9"/>
      <c r="AX31" s="107"/>
      <c r="AY31" s="71"/>
      <c r="AZ31" s="7"/>
      <c r="BA31" s="7"/>
      <c r="BB31" s="7"/>
      <c r="BC31" s="7"/>
      <c r="BD31" s="7"/>
      <c r="BE31" s="46"/>
      <c r="BF31" s="46"/>
      <c r="BG31" s="9"/>
      <c r="BH31" s="107"/>
    </row>
    <row r="32" spans="1:60" ht="18">
      <c r="A32" s="76" t="s">
        <v>30</v>
      </c>
      <c r="B32" s="77"/>
      <c r="C32" s="18"/>
      <c r="D32" s="18"/>
      <c r="E32" s="18"/>
      <c r="F32" s="18"/>
      <c r="G32" s="46"/>
      <c r="H32" s="46"/>
      <c r="I32" s="42"/>
      <c r="J32" s="79"/>
      <c r="K32" s="76" t="s">
        <v>30</v>
      </c>
      <c r="L32" s="77"/>
      <c r="M32" s="7"/>
      <c r="N32" s="7"/>
      <c r="O32" s="7"/>
      <c r="P32" s="7"/>
      <c r="Q32" s="46"/>
      <c r="R32" s="46"/>
      <c r="S32" s="9"/>
      <c r="T32" s="107"/>
      <c r="U32" s="76" t="s">
        <v>30</v>
      </c>
      <c r="V32" s="77"/>
      <c r="AA32" s="98"/>
      <c r="AB32" s="98"/>
      <c r="AC32" s="9"/>
      <c r="AD32" s="107"/>
      <c r="AE32" s="76" t="s">
        <v>30</v>
      </c>
      <c r="AF32" s="77"/>
      <c r="AG32" s="7"/>
      <c r="AH32" s="7"/>
      <c r="AI32" s="7"/>
      <c r="AJ32" s="7"/>
      <c r="AK32" s="46"/>
      <c r="AL32" s="46"/>
      <c r="AM32" s="9"/>
      <c r="AN32" s="9"/>
      <c r="AO32" s="76" t="s">
        <v>30</v>
      </c>
      <c r="AP32" s="77"/>
      <c r="AQ32" s="7"/>
      <c r="AR32" s="7"/>
      <c r="AS32" s="7"/>
      <c r="AT32" s="7"/>
      <c r="AU32" s="46"/>
      <c r="AV32" s="46"/>
      <c r="AW32" s="9"/>
      <c r="AX32" s="107"/>
      <c r="AY32" s="76" t="s">
        <v>30</v>
      </c>
      <c r="AZ32" s="77"/>
      <c r="BA32" s="7"/>
      <c r="BB32" s="7"/>
      <c r="BC32" s="7"/>
      <c r="BD32" s="7"/>
      <c r="BE32" s="46"/>
      <c r="BF32" s="46"/>
      <c r="BG32" s="9"/>
      <c r="BH32" s="107"/>
    </row>
    <row r="33" spans="1:60" ht="14.85" customHeight="1">
      <c r="A33" s="464" t="s">
        <v>26</v>
      </c>
      <c r="B33" s="464"/>
      <c r="C33" s="47" t="s">
        <v>31</v>
      </c>
      <c r="D33" s="47" t="s">
        <v>32</v>
      </c>
      <c r="E33" s="464" t="s">
        <v>33</v>
      </c>
      <c r="F33" s="464"/>
      <c r="G33" s="464" t="s">
        <v>34</v>
      </c>
      <c r="H33" s="464"/>
      <c r="I33" s="499" t="s">
        <v>11</v>
      </c>
      <c r="J33" s="499"/>
      <c r="K33" s="464" t="s">
        <v>26</v>
      </c>
      <c r="L33" s="464"/>
      <c r="M33" s="47" t="s">
        <v>31</v>
      </c>
      <c r="N33" s="47" t="s">
        <v>32</v>
      </c>
      <c r="O33" s="464" t="s">
        <v>33</v>
      </c>
      <c r="P33" s="464"/>
      <c r="Q33" s="464" t="s">
        <v>34</v>
      </c>
      <c r="R33" s="464"/>
      <c r="S33" s="455" t="s">
        <v>11</v>
      </c>
      <c r="T33" s="455"/>
      <c r="U33" s="464" t="s">
        <v>26</v>
      </c>
      <c r="V33" s="464"/>
      <c r="W33" s="47" t="s">
        <v>31</v>
      </c>
      <c r="X33" s="47" t="s">
        <v>32</v>
      </c>
      <c r="Y33" s="464" t="s">
        <v>33</v>
      </c>
      <c r="Z33" s="464"/>
      <c r="AA33" s="454" t="s">
        <v>34</v>
      </c>
      <c r="AB33" s="454"/>
      <c r="AC33" s="455" t="s">
        <v>11</v>
      </c>
      <c r="AD33" s="455"/>
      <c r="AE33" s="464" t="s">
        <v>26</v>
      </c>
      <c r="AF33" s="464"/>
      <c r="AG33" s="47" t="s">
        <v>31</v>
      </c>
      <c r="AH33" s="47" t="s">
        <v>32</v>
      </c>
      <c r="AI33" s="464" t="s">
        <v>33</v>
      </c>
      <c r="AJ33" s="464"/>
      <c r="AK33" s="464" t="s">
        <v>34</v>
      </c>
      <c r="AL33" s="464"/>
      <c r="AM33" s="455" t="s">
        <v>11</v>
      </c>
      <c r="AN33" s="555"/>
      <c r="AO33" s="464" t="s">
        <v>26</v>
      </c>
      <c r="AP33" s="464"/>
      <c r="AQ33" s="47" t="s">
        <v>31</v>
      </c>
      <c r="AR33" s="47" t="s">
        <v>32</v>
      </c>
      <c r="AS33" s="464" t="s">
        <v>33</v>
      </c>
      <c r="AT33" s="464"/>
      <c r="AU33" s="464" t="s">
        <v>34</v>
      </c>
      <c r="AV33" s="464"/>
      <c r="AW33" s="455" t="s">
        <v>11</v>
      </c>
      <c r="AX33" s="455"/>
      <c r="AY33" s="464" t="s">
        <v>26</v>
      </c>
      <c r="AZ33" s="464"/>
      <c r="BA33" s="47" t="s">
        <v>31</v>
      </c>
      <c r="BB33" s="47" t="s">
        <v>32</v>
      </c>
      <c r="BC33" s="464" t="s">
        <v>33</v>
      </c>
      <c r="BD33" s="464"/>
      <c r="BE33" s="464" t="s">
        <v>34</v>
      </c>
      <c r="BF33" s="464"/>
      <c r="BG33" s="455" t="s">
        <v>11</v>
      </c>
      <c r="BH33" s="455"/>
    </row>
    <row r="34" spans="1:60" ht="14.85" customHeight="1">
      <c r="A34" s="453"/>
      <c r="B34" s="453"/>
      <c r="C34" s="5"/>
      <c r="D34" s="5"/>
      <c r="E34" s="453"/>
      <c r="F34" s="453"/>
      <c r="G34" s="453"/>
      <c r="H34" s="453"/>
      <c r="I34" s="492"/>
      <c r="J34" s="492"/>
      <c r="K34" s="453"/>
      <c r="L34" s="453"/>
      <c r="M34" s="5"/>
      <c r="N34" s="5"/>
      <c r="O34" s="453"/>
      <c r="P34" s="453"/>
      <c r="Q34" s="453"/>
      <c r="R34" s="453"/>
      <c r="S34" s="478"/>
      <c r="T34" s="478"/>
      <c r="U34" s="453"/>
      <c r="V34" s="453"/>
      <c r="W34" s="5"/>
      <c r="X34" s="5"/>
      <c r="Y34" s="453"/>
      <c r="Z34" s="453"/>
      <c r="AA34" s="479"/>
      <c r="AB34" s="479"/>
      <c r="AC34" s="478"/>
      <c r="AD34" s="478"/>
      <c r="AE34" s="453"/>
      <c r="AF34" s="453"/>
      <c r="AG34" s="5"/>
      <c r="AH34" s="5"/>
      <c r="AI34" s="453"/>
      <c r="AJ34" s="453"/>
      <c r="AK34" s="453"/>
      <c r="AL34" s="453"/>
      <c r="AM34" s="478"/>
      <c r="AN34" s="580"/>
      <c r="AO34" s="453"/>
      <c r="AP34" s="453"/>
      <c r="AQ34" s="5"/>
      <c r="AR34" s="5"/>
      <c r="AS34" s="453"/>
      <c r="AT34" s="453"/>
      <c r="AU34" s="453"/>
      <c r="AV34" s="453"/>
      <c r="AW34" s="478"/>
      <c r="AX34" s="478"/>
      <c r="AY34" s="453"/>
      <c r="AZ34" s="453"/>
      <c r="BA34" s="5"/>
      <c r="BB34" s="5"/>
      <c r="BC34" s="453"/>
      <c r="BD34" s="453"/>
      <c r="BE34" s="453"/>
      <c r="BF34" s="453"/>
      <c r="BG34" s="478"/>
      <c r="BH34" s="478"/>
    </row>
    <row r="35" spans="1:60" ht="14.85" customHeight="1">
      <c r="A35" s="453"/>
      <c r="B35" s="453"/>
      <c r="C35" s="5"/>
      <c r="D35" s="5"/>
      <c r="E35" s="453"/>
      <c r="F35" s="453"/>
      <c r="G35" s="453"/>
      <c r="H35" s="453"/>
      <c r="I35" s="492"/>
      <c r="J35" s="492"/>
      <c r="K35" s="453"/>
      <c r="L35" s="453"/>
      <c r="M35" s="5"/>
      <c r="N35" s="5"/>
      <c r="O35" s="453"/>
      <c r="P35" s="453"/>
      <c r="Q35" s="453"/>
      <c r="R35" s="453"/>
      <c r="S35" s="478"/>
      <c r="T35" s="478"/>
      <c r="U35" s="453"/>
      <c r="V35" s="453"/>
      <c r="W35" s="5"/>
      <c r="X35" s="5"/>
      <c r="Y35" s="453"/>
      <c r="Z35" s="453"/>
      <c r="AA35" s="479"/>
      <c r="AB35" s="479"/>
      <c r="AC35" s="478"/>
      <c r="AD35" s="478"/>
      <c r="AE35" s="453"/>
      <c r="AF35" s="453"/>
      <c r="AG35" s="5"/>
      <c r="AH35" s="5"/>
      <c r="AI35" s="453"/>
      <c r="AJ35" s="453"/>
      <c r="AK35" s="453"/>
      <c r="AL35" s="453"/>
      <c r="AM35" s="478"/>
      <c r="AN35" s="580"/>
      <c r="AO35" s="453"/>
      <c r="AP35" s="453"/>
      <c r="AQ35" s="5"/>
      <c r="AR35" s="5"/>
      <c r="AS35" s="453"/>
      <c r="AT35" s="453"/>
      <c r="AU35" s="453"/>
      <c r="AV35" s="453"/>
      <c r="AW35" s="478"/>
      <c r="AX35" s="478"/>
      <c r="AY35" s="453"/>
      <c r="AZ35" s="453"/>
      <c r="BA35" s="5"/>
      <c r="BB35" s="5"/>
      <c r="BC35" s="453"/>
      <c r="BD35" s="453"/>
      <c r="BE35" s="453"/>
      <c r="BF35" s="453"/>
      <c r="BG35" s="478"/>
      <c r="BH35" s="478"/>
    </row>
    <row r="36" spans="1:60" ht="14.85" customHeight="1">
      <c r="A36" s="453"/>
      <c r="B36" s="453"/>
      <c r="C36" s="5"/>
      <c r="D36" s="5"/>
      <c r="E36" s="453"/>
      <c r="F36" s="453"/>
      <c r="G36" s="453"/>
      <c r="H36" s="453"/>
      <c r="I36" s="492"/>
      <c r="J36" s="492"/>
      <c r="K36" s="453"/>
      <c r="L36" s="453"/>
      <c r="M36" s="5"/>
      <c r="N36" s="5"/>
      <c r="O36" s="453"/>
      <c r="P36" s="453"/>
      <c r="Q36" s="453"/>
      <c r="R36" s="453"/>
      <c r="S36" s="478"/>
      <c r="T36" s="478"/>
      <c r="U36" s="453"/>
      <c r="V36" s="453"/>
      <c r="W36" s="5"/>
      <c r="X36" s="5"/>
      <c r="Y36" s="453"/>
      <c r="Z36" s="453"/>
      <c r="AA36" s="479"/>
      <c r="AB36" s="479"/>
      <c r="AC36" s="478"/>
      <c r="AD36" s="478"/>
      <c r="AE36" s="453"/>
      <c r="AF36" s="453"/>
      <c r="AG36" s="5"/>
      <c r="AH36" s="5"/>
      <c r="AI36" s="453"/>
      <c r="AJ36" s="453"/>
      <c r="AK36" s="453"/>
      <c r="AL36" s="453"/>
      <c r="AM36" s="478"/>
      <c r="AN36" s="580"/>
      <c r="AO36" s="453"/>
      <c r="AP36" s="453"/>
      <c r="AQ36" s="5"/>
      <c r="AR36" s="5"/>
      <c r="AS36" s="453"/>
      <c r="AT36" s="453"/>
      <c r="AU36" s="453"/>
      <c r="AV36" s="453"/>
      <c r="AW36" s="478"/>
      <c r="AX36" s="478"/>
      <c r="AY36" s="453"/>
      <c r="AZ36" s="453"/>
      <c r="BA36" s="5"/>
      <c r="BB36" s="5"/>
      <c r="BC36" s="453"/>
      <c r="BD36" s="453"/>
      <c r="BE36" s="453"/>
      <c r="BF36" s="453"/>
      <c r="BG36" s="478"/>
      <c r="BH36" s="478"/>
    </row>
    <row r="37" spans="1:60" ht="14.85" customHeight="1">
      <c r="A37" s="78"/>
      <c r="B37" s="46"/>
      <c r="C37" s="18"/>
      <c r="D37" s="18"/>
      <c r="E37" s="46"/>
      <c r="F37" s="46"/>
      <c r="G37" s="453" t="s">
        <v>13</v>
      </c>
      <c r="H37" s="453"/>
      <c r="I37" s="492">
        <f>SUM(I34:J36)</f>
        <v>0</v>
      </c>
      <c r="J37" s="492"/>
      <c r="K37" s="78"/>
      <c r="L37" s="46"/>
      <c r="M37" s="7"/>
      <c r="N37" s="7"/>
      <c r="O37" s="46"/>
      <c r="P37" s="46"/>
      <c r="Q37" s="453" t="s">
        <v>13</v>
      </c>
      <c r="R37" s="453"/>
      <c r="S37" s="478">
        <f>SUM(S34:T36)</f>
        <v>0</v>
      </c>
      <c r="T37" s="478"/>
      <c r="U37" s="78"/>
      <c r="V37" s="46"/>
      <c r="Y37" s="46"/>
      <c r="Z37" s="46"/>
      <c r="AA37" s="479" t="s">
        <v>13</v>
      </c>
      <c r="AB37" s="479"/>
      <c r="AC37" s="478">
        <f>SUM(AC34:AD36)</f>
        <v>0</v>
      </c>
      <c r="AD37" s="478"/>
      <c r="AE37" s="78"/>
      <c r="AF37" s="46"/>
      <c r="AG37" s="7"/>
      <c r="AH37" s="7"/>
      <c r="AI37" s="46"/>
      <c r="AJ37" s="46"/>
      <c r="AK37" s="453" t="s">
        <v>13</v>
      </c>
      <c r="AL37" s="453"/>
      <c r="AM37" s="478">
        <f>SUM(AM34:AN36)</f>
        <v>0</v>
      </c>
      <c r="AN37" s="580"/>
      <c r="AO37" s="78"/>
      <c r="AP37" s="46"/>
      <c r="AQ37" s="7"/>
      <c r="AR37" s="7"/>
      <c r="AS37" s="46"/>
      <c r="AT37" s="46"/>
      <c r="AU37" s="453" t="s">
        <v>13</v>
      </c>
      <c r="AV37" s="453"/>
      <c r="AW37" s="478">
        <f>SUM(AW34:AX36)</f>
        <v>0</v>
      </c>
      <c r="AX37" s="478"/>
      <c r="AY37" s="78"/>
      <c r="AZ37" s="46"/>
      <c r="BA37" s="7"/>
      <c r="BB37" s="7"/>
      <c r="BC37" s="46"/>
      <c r="BD37" s="46"/>
      <c r="BE37" s="453" t="s">
        <v>13</v>
      </c>
      <c r="BF37" s="453"/>
      <c r="BG37" s="478">
        <f>SUM(BG34:BH36)</f>
        <v>0</v>
      </c>
      <c r="BH37" s="478"/>
    </row>
    <row r="38" spans="1:60" ht="6.75" customHeight="1">
      <c r="A38" s="78"/>
      <c r="B38" s="46"/>
      <c r="C38" s="18"/>
      <c r="D38" s="18"/>
      <c r="E38" s="46"/>
      <c r="F38" s="46"/>
      <c r="G38" s="46"/>
      <c r="H38" s="46"/>
      <c r="I38" s="42"/>
      <c r="J38" s="79"/>
      <c r="K38" s="78"/>
      <c r="L38" s="46"/>
      <c r="M38" s="7"/>
      <c r="N38" s="7"/>
      <c r="O38" s="46"/>
      <c r="P38" s="46"/>
      <c r="Q38" s="46"/>
      <c r="R38" s="46"/>
      <c r="S38" s="10"/>
      <c r="T38" s="108"/>
      <c r="U38" s="78"/>
      <c r="V38" s="46"/>
      <c r="Y38" s="46"/>
      <c r="Z38" s="46"/>
      <c r="AA38" s="98"/>
      <c r="AB38" s="98"/>
      <c r="AC38" s="10"/>
      <c r="AD38" s="108"/>
      <c r="AE38" s="78"/>
      <c r="AF38" s="46"/>
      <c r="AG38" s="7"/>
      <c r="AH38" s="7"/>
      <c r="AI38" s="46"/>
      <c r="AJ38" s="46"/>
      <c r="AK38" s="46"/>
      <c r="AL38" s="46"/>
      <c r="AM38" s="10"/>
      <c r="AN38" s="10"/>
      <c r="AO38" s="78"/>
      <c r="AP38" s="46"/>
      <c r="AQ38" s="7"/>
      <c r="AR38" s="7"/>
      <c r="AS38" s="46"/>
      <c r="AT38" s="46"/>
      <c r="AU38" s="46"/>
      <c r="AV38" s="46"/>
      <c r="AW38" s="10"/>
      <c r="AX38" s="108"/>
      <c r="AY38" s="78"/>
      <c r="AZ38" s="46"/>
      <c r="BA38" s="7"/>
      <c r="BB38" s="7"/>
      <c r="BC38" s="46"/>
      <c r="BD38" s="46"/>
      <c r="BE38" s="46"/>
      <c r="BF38" s="46"/>
      <c r="BG38" s="10"/>
      <c r="BH38" s="108"/>
    </row>
    <row r="39" spans="1:60" ht="18">
      <c r="A39" s="76" t="s">
        <v>35</v>
      </c>
      <c r="B39" s="18"/>
      <c r="C39" s="18"/>
      <c r="D39" s="18"/>
      <c r="E39" s="18"/>
      <c r="F39" s="18"/>
      <c r="G39" s="18"/>
      <c r="H39" s="18"/>
      <c r="I39" s="18"/>
      <c r="J39" s="55"/>
      <c r="K39" s="76" t="s">
        <v>35</v>
      </c>
      <c r="L39" s="7"/>
      <c r="M39" s="7"/>
      <c r="N39" s="7"/>
      <c r="O39" s="7"/>
      <c r="P39" s="7"/>
      <c r="Q39" s="7"/>
      <c r="R39" s="7"/>
      <c r="S39" s="7"/>
      <c r="T39" s="106"/>
      <c r="U39" s="76" t="s">
        <v>35</v>
      </c>
      <c r="AE39" s="76" t="s">
        <v>35</v>
      </c>
      <c r="AF39" s="7"/>
      <c r="AG39" s="7"/>
      <c r="AH39" s="7"/>
      <c r="AI39" s="7"/>
      <c r="AJ39" s="7"/>
      <c r="AK39" s="7"/>
      <c r="AL39" s="7"/>
      <c r="AM39" s="7"/>
      <c r="AN39" s="7"/>
      <c r="AO39" s="76" t="s">
        <v>35</v>
      </c>
      <c r="AP39" s="7"/>
      <c r="AQ39" s="7"/>
      <c r="AR39" s="7"/>
      <c r="AS39" s="7"/>
      <c r="AT39" s="7"/>
      <c r="AU39" s="7"/>
      <c r="AV39" s="7"/>
      <c r="AW39" s="7"/>
      <c r="AX39" s="106"/>
      <c r="AY39" s="76" t="s">
        <v>35</v>
      </c>
      <c r="AZ39" s="7"/>
      <c r="BA39" s="7"/>
      <c r="BB39" s="7"/>
      <c r="BC39" s="7"/>
      <c r="BD39" s="7"/>
      <c r="BE39" s="7"/>
      <c r="BF39" s="7"/>
      <c r="BG39" s="7"/>
      <c r="BH39" s="106"/>
    </row>
    <row r="40" spans="1:60" ht="32.25" customHeight="1">
      <c r="A40" s="456" t="s">
        <v>36</v>
      </c>
      <c r="B40" s="457"/>
      <c r="C40" s="457"/>
      <c r="D40" s="457"/>
      <c r="E40" s="457"/>
      <c r="F40" s="458"/>
      <c r="G40" s="537" t="s">
        <v>42</v>
      </c>
      <c r="H40" s="538"/>
      <c r="I40" s="555" t="s">
        <v>11</v>
      </c>
      <c r="J40" s="556"/>
      <c r="K40" s="456" t="s">
        <v>36</v>
      </c>
      <c r="L40" s="457"/>
      <c r="M40" s="457"/>
      <c r="N40" s="457"/>
      <c r="O40" s="457"/>
      <c r="P40" s="458"/>
      <c r="Q40" s="537" t="s">
        <v>42</v>
      </c>
      <c r="R40" s="538"/>
      <c r="S40" s="499" t="s">
        <v>11</v>
      </c>
      <c r="T40" s="499"/>
      <c r="U40" s="456" t="s">
        <v>36</v>
      </c>
      <c r="V40" s="457"/>
      <c r="W40" s="457"/>
      <c r="X40" s="457"/>
      <c r="Y40" s="457"/>
      <c r="Z40" s="458"/>
      <c r="AA40" s="465" t="s">
        <v>42</v>
      </c>
      <c r="AB40" s="466"/>
      <c r="AC40" s="499" t="s">
        <v>11</v>
      </c>
      <c r="AD40" s="499"/>
      <c r="AE40" s="456" t="s">
        <v>36</v>
      </c>
      <c r="AF40" s="457"/>
      <c r="AG40" s="457"/>
      <c r="AH40" s="457"/>
      <c r="AI40" s="457"/>
      <c r="AJ40" s="458"/>
      <c r="AK40" s="537" t="s">
        <v>42</v>
      </c>
      <c r="AL40" s="538"/>
      <c r="AM40" s="499" t="s">
        <v>11</v>
      </c>
      <c r="AN40" s="581"/>
      <c r="AO40" s="456" t="s">
        <v>36</v>
      </c>
      <c r="AP40" s="457"/>
      <c r="AQ40" s="457"/>
      <c r="AR40" s="457"/>
      <c r="AS40" s="457"/>
      <c r="AT40" s="458"/>
      <c r="AU40" s="537" t="s">
        <v>42</v>
      </c>
      <c r="AV40" s="538"/>
      <c r="AW40" s="499" t="s">
        <v>11</v>
      </c>
      <c r="AX40" s="499"/>
      <c r="AY40" s="456" t="s">
        <v>36</v>
      </c>
      <c r="AZ40" s="457"/>
      <c r="BA40" s="457"/>
      <c r="BB40" s="457"/>
      <c r="BC40" s="457"/>
      <c r="BD40" s="458"/>
      <c r="BE40" s="537" t="s">
        <v>42</v>
      </c>
      <c r="BF40" s="538"/>
      <c r="BG40" s="499" t="s">
        <v>11</v>
      </c>
      <c r="BH40" s="499"/>
    </row>
    <row r="41" spans="1:60" ht="14.85" customHeight="1">
      <c r="A41" s="480" t="s">
        <v>43</v>
      </c>
      <c r="B41" s="474"/>
      <c r="C41" s="474"/>
      <c r="D41" s="474"/>
      <c r="E41" s="474"/>
      <c r="F41" s="502"/>
      <c r="G41" s="453" t="s">
        <v>82</v>
      </c>
      <c r="H41" s="453"/>
      <c r="I41" s="492" t="e">
        <f>#REF!</f>
        <v>#REF!</v>
      </c>
      <c r="J41" s="492"/>
      <c r="K41" s="473" t="s">
        <v>329</v>
      </c>
      <c r="L41" s="474"/>
      <c r="M41" s="474"/>
      <c r="N41" s="474"/>
      <c r="O41" s="474"/>
      <c r="P41" s="502"/>
      <c r="Q41" s="453"/>
      <c r="R41" s="453"/>
      <c r="S41" s="492" t="e">
        <f>#REF!</f>
        <v>#REF!</v>
      </c>
      <c r="T41" s="492"/>
      <c r="U41" s="480" t="s">
        <v>43</v>
      </c>
      <c r="V41" s="474"/>
      <c r="W41" s="474"/>
      <c r="X41" s="474"/>
      <c r="Y41" s="474"/>
      <c r="Z41" s="502"/>
      <c r="AA41" s="479"/>
      <c r="AB41" s="479"/>
      <c r="AC41" s="492" t="e">
        <f>#REF!</f>
        <v>#REF!</v>
      </c>
      <c r="AD41" s="492"/>
      <c r="AE41" s="480" t="s">
        <v>225</v>
      </c>
      <c r="AF41" s="474"/>
      <c r="AG41" s="474"/>
      <c r="AH41" s="474"/>
      <c r="AI41" s="474"/>
      <c r="AJ41" s="502"/>
      <c r="AK41" s="453"/>
      <c r="AL41" s="453"/>
      <c r="AM41" s="492" t="e">
        <f>#REF!</f>
        <v>#REF!</v>
      </c>
      <c r="AN41" s="510"/>
      <c r="AO41" s="480" t="s">
        <v>225</v>
      </c>
      <c r="AP41" s="474"/>
      <c r="AQ41" s="474"/>
      <c r="AR41" s="474"/>
      <c r="AS41" s="474"/>
      <c r="AT41" s="502"/>
      <c r="AU41" s="453" t="s">
        <v>255</v>
      </c>
      <c r="AV41" s="453"/>
      <c r="AW41" s="492" t="e">
        <f>#REF!</f>
        <v>#REF!</v>
      </c>
      <c r="AX41" s="492"/>
      <c r="AY41" s="480" t="s">
        <v>225</v>
      </c>
      <c r="AZ41" s="474"/>
      <c r="BA41" s="474"/>
      <c r="BB41" s="474"/>
      <c r="BC41" s="474"/>
      <c r="BD41" s="502"/>
      <c r="BE41" s="453"/>
      <c r="BF41" s="453"/>
      <c r="BG41" s="492" t="e">
        <f>#REF!</f>
        <v>#REF!</v>
      </c>
      <c r="BH41" s="492"/>
    </row>
    <row r="42" spans="1:60" ht="14.85" customHeight="1">
      <c r="A42" s="480"/>
      <c r="B42" s="474"/>
      <c r="C42" s="474"/>
      <c r="D42" s="474"/>
      <c r="E42" s="474"/>
      <c r="F42" s="502"/>
      <c r="G42" s="453"/>
      <c r="H42" s="453"/>
      <c r="I42" s="492"/>
      <c r="J42" s="492"/>
      <c r="K42" s="480"/>
      <c r="L42" s="474"/>
      <c r="M42" s="474"/>
      <c r="N42" s="474"/>
      <c r="O42" s="474"/>
      <c r="P42" s="502"/>
      <c r="Q42" s="453"/>
      <c r="R42" s="453"/>
      <c r="S42" s="492"/>
      <c r="T42" s="492"/>
      <c r="U42" s="480"/>
      <c r="V42" s="474"/>
      <c r="W42" s="474"/>
      <c r="X42" s="474"/>
      <c r="Y42" s="474"/>
      <c r="Z42" s="502"/>
      <c r="AA42" s="479"/>
      <c r="AB42" s="479"/>
      <c r="AC42" s="492"/>
      <c r="AD42" s="492"/>
      <c r="AE42" s="480"/>
      <c r="AF42" s="474"/>
      <c r="AG42" s="474"/>
      <c r="AH42" s="474"/>
      <c r="AI42" s="474"/>
      <c r="AJ42" s="502"/>
      <c r="AK42" s="453"/>
      <c r="AL42" s="453"/>
      <c r="AM42" s="492"/>
      <c r="AN42" s="510"/>
      <c r="AO42" s="480"/>
      <c r="AP42" s="474"/>
      <c r="AQ42" s="474"/>
      <c r="AR42" s="474"/>
      <c r="AS42" s="474"/>
      <c r="AT42" s="502"/>
      <c r="AU42" s="453"/>
      <c r="AV42" s="453"/>
      <c r="AW42" s="492"/>
      <c r="AX42" s="492"/>
      <c r="AY42" s="480"/>
      <c r="AZ42" s="474"/>
      <c r="BA42" s="474"/>
      <c r="BB42" s="474"/>
      <c r="BC42" s="474"/>
      <c r="BD42" s="502"/>
      <c r="BE42" s="453"/>
      <c r="BF42" s="453"/>
      <c r="BG42" s="492"/>
      <c r="BH42" s="492"/>
    </row>
    <row r="43" spans="1:60" ht="14.85" customHeight="1">
      <c r="A43" s="461"/>
      <c r="B43" s="462"/>
      <c r="E43" s="462"/>
      <c r="F43" s="462"/>
      <c r="G43" s="453" t="s">
        <v>13</v>
      </c>
      <c r="H43" s="453"/>
      <c r="I43" s="492" t="e">
        <f>SUM(I41:J42)</f>
        <v>#REF!</v>
      </c>
      <c r="J43" s="492"/>
      <c r="K43" s="461"/>
      <c r="L43" s="462"/>
      <c r="M43" s="7"/>
      <c r="N43" s="7"/>
      <c r="O43" s="462"/>
      <c r="P43" s="462"/>
      <c r="Q43" s="453" t="s">
        <v>13</v>
      </c>
      <c r="R43" s="453"/>
      <c r="S43" s="492" t="e">
        <f>SUM(S41:T42)</f>
        <v>#REF!</v>
      </c>
      <c r="T43" s="492"/>
      <c r="U43" s="461"/>
      <c r="V43" s="462"/>
      <c r="Y43" s="462"/>
      <c r="Z43" s="462"/>
      <c r="AA43" s="479" t="s">
        <v>13</v>
      </c>
      <c r="AB43" s="479"/>
      <c r="AC43" s="492" t="e">
        <f>SUM(AC41:AD42)</f>
        <v>#REF!</v>
      </c>
      <c r="AD43" s="492"/>
      <c r="AE43" s="461"/>
      <c r="AF43" s="462"/>
      <c r="AG43" s="7"/>
      <c r="AH43" s="7"/>
      <c r="AI43" s="462"/>
      <c r="AJ43" s="462"/>
      <c r="AK43" s="453" t="s">
        <v>13</v>
      </c>
      <c r="AL43" s="453"/>
      <c r="AM43" s="492" t="e">
        <f>SUM(AM41:AN42)</f>
        <v>#REF!</v>
      </c>
      <c r="AN43" s="510"/>
      <c r="AO43" s="461"/>
      <c r="AP43" s="462"/>
      <c r="AQ43" s="7"/>
      <c r="AR43" s="7"/>
      <c r="AS43" s="462"/>
      <c r="AT43" s="462"/>
      <c r="AU43" s="453" t="s">
        <v>13</v>
      </c>
      <c r="AV43" s="453"/>
      <c r="AW43" s="492" t="e">
        <f>SUM(AW41:AX42)</f>
        <v>#REF!</v>
      </c>
      <c r="AX43" s="492"/>
      <c r="AY43" s="461"/>
      <c r="AZ43" s="462"/>
      <c r="BA43" s="7"/>
      <c r="BB43" s="7"/>
      <c r="BC43" s="462"/>
      <c r="BD43" s="462"/>
      <c r="BE43" s="453" t="s">
        <v>13</v>
      </c>
      <c r="BF43" s="453"/>
      <c r="BG43" s="492" t="e">
        <f>SUM(BG41:BH42)</f>
        <v>#REF!</v>
      </c>
      <c r="BH43" s="492"/>
    </row>
    <row r="44" spans="1:60" ht="6.75" customHeight="1">
      <c r="A44" s="89"/>
      <c r="B44" s="18"/>
      <c r="C44" s="18"/>
      <c r="D44" s="18"/>
      <c r="E44" s="18"/>
      <c r="F44" s="18"/>
      <c r="G44" s="500"/>
      <c r="H44" s="500"/>
      <c r="I44" s="535"/>
      <c r="J44" s="536"/>
      <c r="K44" s="71"/>
      <c r="L44" s="7"/>
      <c r="M44" s="7"/>
      <c r="N44" s="7"/>
      <c r="O44" s="7"/>
      <c r="P44" s="7"/>
      <c r="Q44" s="500"/>
      <c r="R44" s="500"/>
      <c r="S44" s="535"/>
      <c r="T44" s="536"/>
      <c r="AA44" s="599"/>
      <c r="AB44" s="599"/>
      <c r="AC44" s="535"/>
      <c r="AD44" s="536"/>
      <c r="AE44" s="71"/>
      <c r="AF44" s="7"/>
      <c r="AG44" s="7"/>
      <c r="AH44" s="7"/>
      <c r="AI44" s="7"/>
      <c r="AJ44" s="7"/>
      <c r="AK44" s="500"/>
      <c r="AL44" s="500"/>
      <c r="AM44" s="535"/>
      <c r="AN44" s="535"/>
      <c r="AO44" s="71"/>
      <c r="AP44" s="7"/>
      <c r="AQ44" s="7"/>
      <c r="AR44" s="7"/>
      <c r="AS44" s="7"/>
      <c r="AT44" s="7"/>
      <c r="AU44" s="500"/>
      <c r="AV44" s="500"/>
      <c r="AW44" s="535"/>
      <c r="AX44" s="536"/>
      <c r="AY44" s="71"/>
      <c r="AZ44" s="7"/>
      <c r="BA44" s="7"/>
      <c r="BB44" s="7"/>
      <c r="BC44" s="7"/>
      <c r="BD44" s="7"/>
      <c r="BE44" s="500"/>
      <c r="BF44" s="500"/>
      <c r="BG44" s="535"/>
      <c r="BH44" s="536"/>
    </row>
    <row r="45" spans="1:60" ht="18">
      <c r="A45" s="76" t="s">
        <v>38</v>
      </c>
      <c r="B45" s="18"/>
      <c r="C45" s="18"/>
      <c r="D45" s="18"/>
      <c r="E45" s="18"/>
      <c r="F45" s="18"/>
      <c r="G45" s="46"/>
      <c r="H45" s="46"/>
      <c r="I45" s="42"/>
      <c r="J45" s="79"/>
      <c r="K45" s="76" t="s">
        <v>38</v>
      </c>
      <c r="L45" s="7"/>
      <c r="M45" s="7"/>
      <c r="N45" s="7"/>
      <c r="O45" s="7"/>
      <c r="P45" s="7"/>
      <c r="Q45" s="46"/>
      <c r="R45" s="46"/>
      <c r="S45" s="42"/>
      <c r="T45" s="79"/>
      <c r="U45" s="76" t="s">
        <v>38</v>
      </c>
      <c r="AA45" s="98"/>
      <c r="AB45" s="98"/>
      <c r="AC45" s="42"/>
      <c r="AD45" s="79"/>
      <c r="AE45" s="76" t="s">
        <v>38</v>
      </c>
      <c r="AF45" s="7"/>
      <c r="AG45" s="7"/>
      <c r="AH45" s="7"/>
      <c r="AI45" s="7"/>
      <c r="AJ45" s="7"/>
      <c r="AK45" s="46"/>
      <c r="AL45" s="46"/>
      <c r="AM45" s="42"/>
      <c r="AN45" s="42"/>
      <c r="AO45" s="76" t="s">
        <v>38</v>
      </c>
      <c r="AP45" s="7"/>
      <c r="AQ45" s="7"/>
      <c r="AR45" s="7"/>
      <c r="AS45" s="7"/>
      <c r="AT45" s="7"/>
      <c r="AU45" s="46"/>
      <c r="AV45" s="46"/>
      <c r="AW45" s="42"/>
      <c r="AX45" s="79"/>
      <c r="AY45" s="76" t="s">
        <v>38</v>
      </c>
      <c r="AZ45" s="7"/>
      <c r="BA45" s="7"/>
      <c r="BB45" s="7"/>
      <c r="BC45" s="7"/>
      <c r="BD45" s="7"/>
      <c r="BE45" s="46"/>
      <c r="BF45" s="46"/>
      <c r="BG45" s="42"/>
      <c r="BH45" s="79"/>
    </row>
    <row r="46" spans="1:60">
      <c r="A46" s="463" t="s">
        <v>25</v>
      </c>
      <c r="B46" s="463"/>
      <c r="C46" s="463"/>
      <c r="D46" s="463"/>
      <c r="E46" s="463"/>
      <c r="F46" s="463"/>
      <c r="G46" s="463" t="s">
        <v>39</v>
      </c>
      <c r="H46" s="463"/>
      <c r="I46" s="477" t="s">
        <v>11</v>
      </c>
      <c r="J46" s="477"/>
      <c r="K46" s="463" t="s">
        <v>25</v>
      </c>
      <c r="L46" s="463"/>
      <c r="M46" s="463"/>
      <c r="N46" s="463"/>
      <c r="O46" s="463"/>
      <c r="P46" s="463"/>
      <c r="Q46" s="463" t="s">
        <v>39</v>
      </c>
      <c r="R46" s="463"/>
      <c r="S46" s="477" t="s">
        <v>11</v>
      </c>
      <c r="T46" s="477"/>
      <c r="U46" s="463" t="s">
        <v>25</v>
      </c>
      <c r="V46" s="463"/>
      <c r="W46" s="463"/>
      <c r="X46" s="463"/>
      <c r="Y46" s="463"/>
      <c r="Z46" s="463"/>
      <c r="AA46" s="485" t="s">
        <v>39</v>
      </c>
      <c r="AB46" s="485"/>
      <c r="AC46" s="477" t="s">
        <v>11</v>
      </c>
      <c r="AD46" s="477"/>
      <c r="AE46" s="463" t="s">
        <v>25</v>
      </c>
      <c r="AF46" s="463"/>
      <c r="AG46" s="463"/>
      <c r="AH46" s="463"/>
      <c r="AI46" s="463"/>
      <c r="AJ46" s="463"/>
      <c r="AK46" s="463" t="s">
        <v>39</v>
      </c>
      <c r="AL46" s="463"/>
      <c r="AM46" s="477" t="s">
        <v>11</v>
      </c>
      <c r="AN46" s="586"/>
      <c r="AO46" s="463" t="s">
        <v>25</v>
      </c>
      <c r="AP46" s="463"/>
      <c r="AQ46" s="463"/>
      <c r="AR46" s="463"/>
      <c r="AS46" s="463"/>
      <c r="AT46" s="463"/>
      <c r="AU46" s="463" t="s">
        <v>39</v>
      </c>
      <c r="AV46" s="463"/>
      <c r="AW46" s="477" t="s">
        <v>11</v>
      </c>
      <c r="AX46" s="477"/>
      <c r="AY46" s="463" t="s">
        <v>25</v>
      </c>
      <c r="AZ46" s="463"/>
      <c r="BA46" s="463"/>
      <c r="BB46" s="463"/>
      <c r="BC46" s="463"/>
      <c r="BD46" s="463"/>
      <c r="BE46" s="463" t="s">
        <v>39</v>
      </c>
      <c r="BF46" s="463"/>
      <c r="BG46" s="477" t="s">
        <v>11</v>
      </c>
      <c r="BH46" s="477"/>
    </row>
    <row r="47" spans="1:60" ht="14.85" customHeight="1">
      <c r="A47" s="469" t="s">
        <v>147</v>
      </c>
      <c r="B47" s="469"/>
      <c r="C47" s="469"/>
      <c r="D47" s="469"/>
      <c r="E47" s="469"/>
      <c r="F47" s="532"/>
      <c r="G47" s="533">
        <v>0.25</v>
      </c>
      <c r="H47" s="533"/>
      <c r="I47" s="534" t="e">
        <f>(I43+I37+I30+I19)*G47</f>
        <v>#REF!</v>
      </c>
      <c r="J47" s="534"/>
      <c r="K47" s="469" t="s">
        <v>147</v>
      </c>
      <c r="L47" s="469"/>
      <c r="M47" s="469"/>
      <c r="N47" s="469"/>
      <c r="O47" s="469"/>
      <c r="P47" s="532"/>
      <c r="Q47" s="533">
        <f>$G$47</f>
        <v>0.25</v>
      </c>
      <c r="R47" s="533"/>
      <c r="S47" s="534" t="e">
        <f>(S43+S37+S30+S19)*Q47</f>
        <v>#REF!</v>
      </c>
      <c r="T47" s="534"/>
      <c r="U47" s="469" t="s">
        <v>147</v>
      </c>
      <c r="V47" s="469"/>
      <c r="W47" s="469"/>
      <c r="X47" s="469"/>
      <c r="Y47" s="469"/>
      <c r="Z47" s="532"/>
      <c r="AA47" s="533">
        <f>$G$47</f>
        <v>0.25</v>
      </c>
      <c r="AB47" s="533"/>
      <c r="AC47" s="534" t="e">
        <f>(AC43+AC37+AC30+AC19)*AA47</f>
        <v>#REF!</v>
      </c>
      <c r="AD47" s="534"/>
      <c r="AE47" s="469" t="s">
        <v>147</v>
      </c>
      <c r="AF47" s="469"/>
      <c r="AG47" s="469"/>
      <c r="AH47" s="469"/>
      <c r="AI47" s="469"/>
      <c r="AJ47" s="532"/>
      <c r="AK47" s="533">
        <f>$G$47</f>
        <v>0.25</v>
      </c>
      <c r="AL47" s="533"/>
      <c r="AM47" s="534" t="e">
        <f>(AM43+AM37+AM30+AM19)*AK47</f>
        <v>#REF!</v>
      </c>
      <c r="AN47" s="467"/>
      <c r="AO47" s="469" t="s">
        <v>147</v>
      </c>
      <c r="AP47" s="469"/>
      <c r="AQ47" s="469"/>
      <c r="AR47" s="469"/>
      <c r="AS47" s="469"/>
      <c r="AT47" s="532"/>
      <c r="AU47" s="533">
        <f>$G$47</f>
        <v>0.25</v>
      </c>
      <c r="AV47" s="533"/>
      <c r="AW47" s="534" t="e">
        <f>(AW43+AW37+AW30+AW19)*AU47</f>
        <v>#REF!</v>
      </c>
      <c r="AX47" s="534"/>
      <c r="AY47" s="469" t="s">
        <v>147</v>
      </c>
      <c r="AZ47" s="469"/>
      <c r="BA47" s="469"/>
      <c r="BB47" s="469"/>
      <c r="BC47" s="469"/>
      <c r="BD47" s="532"/>
      <c r="BE47" s="533">
        <f>$G$47</f>
        <v>0.25</v>
      </c>
      <c r="BF47" s="533"/>
      <c r="BG47" s="534" t="e">
        <f>(BG43+BG37+BG30+BG19)*BE47</f>
        <v>#REF!</v>
      </c>
      <c r="BH47" s="534"/>
    </row>
    <row r="48" spans="1:60" ht="14.85" customHeight="1">
      <c r="A48" s="483"/>
      <c r="B48" s="484"/>
      <c r="C48" s="484"/>
      <c r="D48" s="484"/>
      <c r="E48" s="484"/>
      <c r="F48" s="484"/>
      <c r="G48" s="453" t="s">
        <v>13</v>
      </c>
      <c r="H48" s="453"/>
      <c r="I48" s="492" t="e">
        <f>SUM(I47)</f>
        <v>#REF!</v>
      </c>
      <c r="J48" s="492"/>
      <c r="K48" s="483"/>
      <c r="L48" s="484"/>
      <c r="M48" s="484"/>
      <c r="N48" s="484"/>
      <c r="O48" s="484"/>
      <c r="P48" s="484"/>
      <c r="Q48" s="453" t="s">
        <v>13</v>
      </c>
      <c r="R48" s="453"/>
      <c r="S48" s="492" t="e">
        <f>S47</f>
        <v>#REF!</v>
      </c>
      <c r="T48" s="492"/>
      <c r="U48" s="483"/>
      <c r="V48" s="484"/>
      <c r="W48" s="484"/>
      <c r="X48" s="484"/>
      <c r="Y48" s="484"/>
      <c r="Z48" s="484"/>
      <c r="AA48" s="479" t="s">
        <v>13</v>
      </c>
      <c r="AB48" s="479"/>
      <c r="AC48" s="492" t="e">
        <f>AC47</f>
        <v>#REF!</v>
      </c>
      <c r="AD48" s="492"/>
      <c r="AE48" s="483"/>
      <c r="AF48" s="484"/>
      <c r="AG48" s="484"/>
      <c r="AH48" s="484"/>
      <c r="AI48" s="484"/>
      <c r="AJ48" s="484"/>
      <c r="AK48" s="453" t="s">
        <v>13</v>
      </c>
      <c r="AL48" s="453"/>
      <c r="AM48" s="492" t="e">
        <f>AM47</f>
        <v>#REF!</v>
      </c>
      <c r="AN48" s="510"/>
      <c r="AO48" s="483"/>
      <c r="AP48" s="484"/>
      <c r="AQ48" s="484"/>
      <c r="AR48" s="484"/>
      <c r="AS48" s="484"/>
      <c r="AT48" s="484"/>
      <c r="AU48" s="453" t="s">
        <v>13</v>
      </c>
      <c r="AV48" s="453"/>
      <c r="AW48" s="492" t="e">
        <f>AW47</f>
        <v>#REF!</v>
      </c>
      <c r="AX48" s="492"/>
      <c r="AY48" s="483"/>
      <c r="AZ48" s="484"/>
      <c r="BA48" s="484"/>
      <c r="BB48" s="484"/>
      <c r="BC48" s="484"/>
      <c r="BD48" s="484"/>
      <c r="BE48" s="453" t="s">
        <v>13</v>
      </c>
      <c r="BF48" s="453"/>
      <c r="BG48" s="492" t="e">
        <f>BG47</f>
        <v>#REF!</v>
      </c>
      <c r="BH48" s="492"/>
    </row>
    <row r="49" spans="1:60" ht="14.85" customHeight="1">
      <c r="A49" s="483"/>
      <c r="B49" s="484"/>
      <c r="C49" s="484"/>
      <c r="D49" s="484"/>
      <c r="E49" s="484"/>
      <c r="F49" s="484"/>
      <c r="G49" s="489"/>
      <c r="H49" s="489"/>
      <c r="I49" s="490"/>
      <c r="J49" s="491"/>
      <c r="K49" s="483"/>
      <c r="L49" s="484"/>
      <c r="M49" s="484"/>
      <c r="N49" s="484"/>
      <c r="O49" s="484"/>
      <c r="P49" s="484"/>
      <c r="Q49" s="489"/>
      <c r="R49" s="489"/>
      <c r="S49" s="490"/>
      <c r="T49" s="491"/>
      <c r="U49" s="483"/>
      <c r="V49" s="484"/>
      <c r="W49" s="484"/>
      <c r="X49" s="484"/>
      <c r="Y49" s="484"/>
      <c r="Z49" s="484"/>
      <c r="AA49" s="596"/>
      <c r="AB49" s="596"/>
      <c r="AC49" s="490"/>
      <c r="AD49" s="491"/>
      <c r="AE49" s="483"/>
      <c r="AF49" s="484"/>
      <c r="AG49" s="484"/>
      <c r="AH49" s="484"/>
      <c r="AI49" s="484"/>
      <c r="AJ49" s="484"/>
      <c r="AK49" s="489"/>
      <c r="AL49" s="489"/>
      <c r="AM49" s="490"/>
      <c r="AN49" s="490"/>
      <c r="AO49" s="483"/>
      <c r="AP49" s="484"/>
      <c r="AQ49" s="484"/>
      <c r="AR49" s="484"/>
      <c r="AS49" s="484"/>
      <c r="AT49" s="484"/>
      <c r="AU49" s="489"/>
      <c r="AV49" s="489"/>
      <c r="AW49" s="490"/>
      <c r="AX49" s="491"/>
      <c r="AY49" s="483"/>
      <c r="AZ49" s="484"/>
      <c r="BA49" s="484"/>
      <c r="BB49" s="484"/>
      <c r="BC49" s="484"/>
      <c r="BD49" s="484"/>
      <c r="BE49" s="489"/>
      <c r="BF49" s="489"/>
      <c r="BG49" s="490"/>
      <c r="BH49" s="491"/>
    </row>
    <row r="50" spans="1:60" ht="14.25" customHeight="1">
      <c r="A50" s="453" t="s">
        <v>148</v>
      </c>
      <c r="B50" s="453"/>
      <c r="C50" s="453"/>
      <c r="D50" s="453"/>
      <c r="E50" s="453"/>
      <c r="F50" s="453"/>
      <c r="G50" s="453"/>
      <c r="H50" s="453"/>
      <c r="I50" s="492">
        <v>5000</v>
      </c>
      <c r="J50" s="492"/>
      <c r="K50" s="453" t="s">
        <v>148</v>
      </c>
      <c r="L50" s="453"/>
      <c r="M50" s="453"/>
      <c r="N50" s="453"/>
      <c r="O50" s="453"/>
      <c r="P50" s="453"/>
      <c r="Q50" s="453"/>
      <c r="R50" s="453"/>
      <c r="S50" s="492">
        <v>436000</v>
      </c>
      <c r="T50" s="492"/>
      <c r="U50" s="453" t="s">
        <v>148</v>
      </c>
      <c r="V50" s="453"/>
      <c r="W50" s="453"/>
      <c r="X50" s="453"/>
      <c r="Y50" s="453"/>
      <c r="Z50" s="453"/>
      <c r="AA50" s="453"/>
      <c r="AB50" s="453"/>
      <c r="AC50" s="492">
        <v>27135</v>
      </c>
      <c r="AD50" s="492"/>
      <c r="AE50" s="453" t="s">
        <v>148</v>
      </c>
      <c r="AF50" s="453"/>
      <c r="AG50" s="453"/>
      <c r="AH50" s="453"/>
      <c r="AI50" s="453"/>
      <c r="AJ50" s="453"/>
      <c r="AK50" s="453"/>
      <c r="AL50" s="453"/>
      <c r="AM50" s="492">
        <f>[1]Hoja1!$L$59</f>
        <v>37000</v>
      </c>
      <c r="AN50" s="510"/>
      <c r="AO50" s="453" t="s">
        <v>148</v>
      </c>
      <c r="AP50" s="453"/>
      <c r="AQ50" s="453"/>
      <c r="AR50" s="453"/>
      <c r="AS50" s="453"/>
      <c r="AT50" s="453"/>
      <c r="AU50" s="453"/>
      <c r="AV50" s="453"/>
      <c r="AW50" s="492" t="e">
        <f>#REF!</f>
        <v>#REF!</v>
      </c>
      <c r="AX50" s="492"/>
      <c r="AY50" s="453" t="s">
        <v>148</v>
      </c>
      <c r="AZ50" s="453"/>
      <c r="BA50" s="453"/>
      <c r="BB50" s="453"/>
      <c r="BC50" s="453"/>
      <c r="BD50" s="453"/>
      <c r="BE50" s="453"/>
      <c r="BF50" s="453"/>
      <c r="BG50" s="492" t="e">
        <f>#REF!</f>
        <v>#REF!</v>
      </c>
      <c r="BH50" s="492"/>
    </row>
    <row r="51" spans="1:60" ht="20.25">
      <c r="A51" s="518" t="s">
        <v>16</v>
      </c>
      <c r="B51" s="519"/>
      <c r="C51" s="519"/>
      <c r="D51" s="519"/>
      <c r="E51" s="519"/>
      <c r="F51" s="519"/>
      <c r="G51" s="519"/>
      <c r="H51" s="519"/>
      <c r="I51" s="519"/>
      <c r="J51" s="544"/>
      <c r="K51" s="518" t="s">
        <v>16</v>
      </c>
      <c r="L51" s="519"/>
      <c r="M51" s="519"/>
      <c r="N51" s="519"/>
      <c r="O51" s="519"/>
      <c r="P51" s="519"/>
      <c r="Q51" s="519"/>
      <c r="R51" s="519"/>
      <c r="S51" s="519"/>
      <c r="T51" s="544"/>
      <c r="U51" s="518" t="s">
        <v>16</v>
      </c>
      <c r="V51" s="519"/>
      <c r="W51" s="519"/>
      <c r="X51" s="519"/>
      <c r="Y51" s="519"/>
      <c r="Z51" s="519"/>
      <c r="AA51" s="519"/>
      <c r="AB51" s="519"/>
      <c r="AC51" s="519"/>
      <c r="AD51" s="544"/>
      <c r="AE51" s="518" t="s">
        <v>16</v>
      </c>
      <c r="AF51" s="519"/>
      <c r="AG51" s="519"/>
      <c r="AH51" s="519"/>
      <c r="AI51" s="519"/>
      <c r="AJ51" s="519"/>
      <c r="AK51" s="519"/>
      <c r="AL51" s="519"/>
      <c r="AM51" s="519"/>
      <c r="AN51" s="519"/>
      <c r="AO51" s="518" t="s">
        <v>16</v>
      </c>
      <c r="AP51" s="519"/>
      <c r="AQ51" s="519"/>
      <c r="AR51" s="519"/>
      <c r="AS51" s="519"/>
      <c r="AT51" s="519"/>
      <c r="AU51" s="519"/>
      <c r="AV51" s="519"/>
      <c r="AW51" s="519"/>
      <c r="AX51" s="544"/>
      <c r="AY51" s="518" t="s">
        <v>16</v>
      </c>
      <c r="AZ51" s="519"/>
      <c r="BA51" s="519"/>
      <c r="BB51" s="519"/>
      <c r="BC51" s="519"/>
      <c r="BD51" s="519"/>
      <c r="BE51" s="519"/>
      <c r="BF51" s="519"/>
      <c r="BG51" s="519"/>
      <c r="BH51" s="544"/>
    </row>
    <row r="52" spans="1:60" s="6" customFormat="1" ht="8.25" customHeight="1">
      <c r="A52" s="70"/>
      <c r="B52" s="11"/>
      <c r="C52" s="11"/>
      <c r="D52" s="11"/>
      <c r="E52" s="11"/>
      <c r="F52" s="11"/>
      <c r="G52" s="11"/>
      <c r="H52" s="11"/>
      <c r="I52" s="11"/>
      <c r="J52" s="52"/>
      <c r="K52" s="70"/>
      <c r="L52" s="11"/>
      <c r="M52" s="11"/>
      <c r="N52" s="11"/>
      <c r="O52" s="11"/>
      <c r="P52" s="11"/>
      <c r="Q52" s="11"/>
      <c r="R52" s="11"/>
      <c r="S52" s="11"/>
      <c r="T52" s="52"/>
      <c r="U52" s="70"/>
      <c r="V52" s="11"/>
      <c r="W52" s="11"/>
      <c r="X52" s="11"/>
      <c r="Y52" s="11"/>
      <c r="Z52" s="11"/>
      <c r="AA52" s="50"/>
      <c r="AB52" s="50"/>
      <c r="AC52" s="11"/>
      <c r="AD52" s="52"/>
      <c r="AE52" s="70"/>
      <c r="AF52" s="11"/>
      <c r="AG52" s="11"/>
      <c r="AH52" s="11"/>
      <c r="AI52" s="11"/>
      <c r="AJ52" s="11"/>
      <c r="AK52" s="11"/>
      <c r="AL52" s="11"/>
      <c r="AM52" s="11"/>
      <c r="AN52" s="11"/>
      <c r="AO52" s="70"/>
      <c r="AP52" s="11"/>
      <c r="AQ52" s="11"/>
      <c r="AR52" s="11"/>
      <c r="AS52" s="11"/>
      <c r="AT52" s="11"/>
      <c r="AU52" s="11"/>
      <c r="AV52" s="11"/>
      <c r="AW52" s="11"/>
      <c r="AX52" s="52"/>
      <c r="AY52" s="70"/>
      <c r="AZ52" s="11"/>
      <c r="BA52" s="11"/>
      <c r="BB52" s="11"/>
      <c r="BC52" s="11"/>
      <c r="BD52" s="11"/>
      <c r="BE52" s="11"/>
      <c r="BF52" s="11"/>
      <c r="BG52" s="11"/>
      <c r="BH52" s="52"/>
    </row>
    <row r="53" spans="1:60" ht="14.85" customHeight="1">
      <c r="A53" s="501" t="s">
        <v>4</v>
      </c>
      <c r="B53" s="501"/>
      <c r="C53" s="453" t="str">
        <f>$C$3</f>
        <v>READECUACIÓN SEDE SERVICIOS GENERALES</v>
      </c>
      <c r="D53" s="453"/>
      <c r="E53" s="453"/>
      <c r="F53" s="453"/>
      <c r="G53" s="453"/>
      <c r="H53" s="453"/>
      <c r="I53" s="453"/>
      <c r="J53" s="453"/>
      <c r="K53" s="501" t="s">
        <v>4</v>
      </c>
      <c r="L53" s="501"/>
      <c r="M53" s="453" t="str">
        <f>$C$3</f>
        <v>READECUACIÓN SEDE SERVICIOS GENERALES</v>
      </c>
      <c r="N53" s="453"/>
      <c r="O53" s="453"/>
      <c r="P53" s="453"/>
      <c r="Q53" s="453"/>
      <c r="R53" s="453"/>
      <c r="S53" s="453"/>
      <c r="T53" s="453"/>
      <c r="U53" s="501" t="s">
        <v>4</v>
      </c>
      <c r="V53" s="501"/>
      <c r="W53" s="453" t="str">
        <f>$C$3</f>
        <v>READECUACIÓN SEDE SERVICIOS GENERALES</v>
      </c>
      <c r="X53" s="453"/>
      <c r="Y53" s="453"/>
      <c r="Z53" s="453"/>
      <c r="AA53" s="453"/>
      <c r="AB53" s="453"/>
      <c r="AC53" s="453"/>
      <c r="AD53" s="453"/>
      <c r="AE53" s="501" t="s">
        <v>4</v>
      </c>
      <c r="AF53" s="501"/>
      <c r="AG53" s="453" t="str">
        <f>$C$3</f>
        <v>READECUACIÓN SEDE SERVICIOS GENERALES</v>
      </c>
      <c r="AH53" s="453"/>
      <c r="AI53" s="453"/>
      <c r="AJ53" s="453"/>
      <c r="AK53" s="453"/>
      <c r="AL53" s="453"/>
      <c r="AM53" s="453"/>
      <c r="AN53" s="480"/>
      <c r="AO53" s="501" t="s">
        <v>4</v>
      </c>
      <c r="AP53" s="501"/>
      <c r="AQ53" s="453" t="str">
        <f>$C$3</f>
        <v>READECUACIÓN SEDE SERVICIOS GENERALES</v>
      </c>
      <c r="AR53" s="453"/>
      <c r="AS53" s="453"/>
      <c r="AT53" s="453"/>
      <c r="AU53" s="453"/>
      <c r="AV53" s="453"/>
      <c r="AW53" s="453"/>
      <c r="AX53" s="453"/>
      <c r="AY53" s="501" t="s">
        <v>4</v>
      </c>
      <c r="AZ53" s="501"/>
      <c r="BA53" s="453" t="str">
        <f>$C$3</f>
        <v>READECUACIÓN SEDE SERVICIOS GENERALES</v>
      </c>
      <c r="BB53" s="453"/>
      <c r="BC53" s="453"/>
      <c r="BD53" s="453"/>
      <c r="BE53" s="453"/>
      <c r="BF53" s="453"/>
      <c r="BG53" s="453"/>
      <c r="BH53" s="453"/>
    </row>
    <row r="54" spans="1:60" ht="14.85" customHeight="1">
      <c r="A54" s="501" t="s">
        <v>5</v>
      </c>
      <c r="B54" s="501"/>
      <c r="C54" s="453" t="str">
        <f>$C$4</f>
        <v>UNIVERSIDAD DEL CAUCA -SERVICIOS GENERALES</v>
      </c>
      <c r="D54" s="453"/>
      <c r="E54" s="453"/>
      <c r="F54" s="453"/>
      <c r="G54" s="453"/>
      <c r="H54" s="453"/>
      <c r="I54" s="453"/>
      <c r="J54" s="453"/>
      <c r="K54" s="501" t="s">
        <v>5</v>
      </c>
      <c r="L54" s="501"/>
      <c r="M54" s="453" t="str">
        <f>$C$4</f>
        <v>UNIVERSIDAD DEL CAUCA -SERVICIOS GENERALES</v>
      </c>
      <c r="N54" s="453"/>
      <c r="O54" s="453"/>
      <c r="P54" s="453"/>
      <c r="Q54" s="453"/>
      <c r="R54" s="453"/>
      <c r="S54" s="453"/>
      <c r="T54" s="453"/>
      <c r="U54" s="501" t="s">
        <v>5</v>
      </c>
      <c r="V54" s="501"/>
      <c r="W54" s="453" t="str">
        <f>$C$4</f>
        <v>UNIVERSIDAD DEL CAUCA -SERVICIOS GENERALES</v>
      </c>
      <c r="X54" s="453"/>
      <c r="Y54" s="453"/>
      <c r="Z54" s="453"/>
      <c r="AA54" s="453"/>
      <c r="AB54" s="453"/>
      <c r="AC54" s="453"/>
      <c r="AD54" s="453"/>
      <c r="AE54" s="501" t="s">
        <v>5</v>
      </c>
      <c r="AF54" s="501"/>
      <c r="AG54" s="453" t="str">
        <f>$C$4</f>
        <v>UNIVERSIDAD DEL CAUCA -SERVICIOS GENERALES</v>
      </c>
      <c r="AH54" s="453"/>
      <c r="AI54" s="453"/>
      <c r="AJ54" s="453"/>
      <c r="AK54" s="453"/>
      <c r="AL54" s="453"/>
      <c r="AM54" s="453"/>
      <c r="AN54" s="480"/>
      <c r="AO54" s="501" t="s">
        <v>5</v>
      </c>
      <c r="AP54" s="501"/>
      <c r="AQ54" s="453" t="str">
        <f>$C$4</f>
        <v>UNIVERSIDAD DEL CAUCA -SERVICIOS GENERALES</v>
      </c>
      <c r="AR54" s="453"/>
      <c r="AS54" s="453"/>
      <c r="AT54" s="453"/>
      <c r="AU54" s="453"/>
      <c r="AV54" s="453"/>
      <c r="AW54" s="453"/>
      <c r="AX54" s="453"/>
      <c r="AY54" s="501" t="s">
        <v>5</v>
      </c>
      <c r="AZ54" s="501"/>
      <c r="BA54" s="453" t="str">
        <f>$C$4</f>
        <v>UNIVERSIDAD DEL CAUCA -SERVICIOS GENERALES</v>
      </c>
      <c r="BB54" s="453"/>
      <c r="BC54" s="453"/>
      <c r="BD54" s="453"/>
      <c r="BE54" s="453"/>
      <c r="BF54" s="453"/>
      <c r="BG54" s="453"/>
      <c r="BH54" s="453"/>
    </row>
    <row r="55" spans="1:60" ht="14.85" customHeight="1">
      <c r="A55" s="501" t="s">
        <v>17</v>
      </c>
      <c r="B55" s="501"/>
      <c r="C55" s="453" t="str">
        <f>$C$5</f>
        <v>UNIVERSIDAD DEL CAUCA</v>
      </c>
      <c r="D55" s="453"/>
      <c r="E55" s="453"/>
      <c r="F55" s="453"/>
      <c r="G55" s="453"/>
      <c r="H55" s="453"/>
      <c r="I55" s="453"/>
      <c r="J55" s="453"/>
      <c r="K55" s="501" t="s">
        <v>17</v>
      </c>
      <c r="L55" s="501"/>
      <c r="M55" s="453" t="str">
        <f>$C$5</f>
        <v>UNIVERSIDAD DEL CAUCA</v>
      </c>
      <c r="N55" s="453"/>
      <c r="O55" s="453"/>
      <c r="P55" s="453"/>
      <c r="Q55" s="453"/>
      <c r="R55" s="453"/>
      <c r="S55" s="453"/>
      <c r="T55" s="453"/>
      <c r="U55" s="501" t="s">
        <v>17</v>
      </c>
      <c r="V55" s="501"/>
      <c r="W55" s="453" t="str">
        <f>$C$5</f>
        <v>UNIVERSIDAD DEL CAUCA</v>
      </c>
      <c r="X55" s="453"/>
      <c r="Y55" s="453"/>
      <c r="Z55" s="453"/>
      <c r="AA55" s="453"/>
      <c r="AB55" s="453"/>
      <c r="AC55" s="453"/>
      <c r="AD55" s="453"/>
      <c r="AE55" s="501" t="s">
        <v>17</v>
      </c>
      <c r="AF55" s="501"/>
      <c r="AG55" s="453" t="str">
        <f>$C$5</f>
        <v>UNIVERSIDAD DEL CAUCA</v>
      </c>
      <c r="AH55" s="453"/>
      <c r="AI55" s="453"/>
      <c r="AJ55" s="453"/>
      <c r="AK55" s="453"/>
      <c r="AL55" s="453"/>
      <c r="AM55" s="453"/>
      <c r="AN55" s="480"/>
      <c r="AO55" s="501" t="s">
        <v>17</v>
      </c>
      <c r="AP55" s="501"/>
      <c r="AQ55" s="453" t="str">
        <f>$C$5</f>
        <v>UNIVERSIDAD DEL CAUCA</v>
      </c>
      <c r="AR55" s="453"/>
      <c r="AS55" s="453"/>
      <c r="AT55" s="453"/>
      <c r="AU55" s="453"/>
      <c r="AV55" s="453"/>
      <c r="AW55" s="453"/>
      <c r="AX55" s="453"/>
      <c r="AY55" s="501" t="s">
        <v>17</v>
      </c>
      <c r="AZ55" s="501"/>
      <c r="BA55" s="453" t="str">
        <f>$C$5</f>
        <v>UNIVERSIDAD DEL CAUCA</v>
      </c>
      <c r="BB55" s="453"/>
      <c r="BC55" s="453"/>
      <c r="BD55" s="453"/>
      <c r="BE55" s="453"/>
      <c r="BF55" s="453"/>
      <c r="BG55" s="453"/>
      <c r="BH55" s="453"/>
    </row>
    <row r="56" spans="1:60" ht="14.85" customHeight="1">
      <c r="A56" s="482" t="s">
        <v>18</v>
      </c>
      <c r="B56" s="472"/>
      <c r="C56" s="480" t="str">
        <f>$C$6</f>
        <v>ING. JOHN JAIRO LEDEZMA SOLANO</v>
      </c>
      <c r="D56" s="474"/>
      <c r="E56" s="474"/>
      <c r="F56" s="474"/>
      <c r="G56" s="474"/>
      <c r="H56" s="474"/>
      <c r="I56" s="474"/>
      <c r="J56" s="502"/>
      <c r="K56" s="482" t="s">
        <v>18</v>
      </c>
      <c r="L56" s="472"/>
      <c r="M56" s="480" t="str">
        <f>$C$6</f>
        <v>ING. JOHN JAIRO LEDEZMA SOLANO</v>
      </c>
      <c r="N56" s="474"/>
      <c r="O56" s="474"/>
      <c r="P56" s="474"/>
      <c r="Q56" s="474"/>
      <c r="R56" s="474"/>
      <c r="S56" s="474"/>
      <c r="T56" s="502"/>
      <c r="U56" s="482" t="s">
        <v>18</v>
      </c>
      <c r="V56" s="472"/>
      <c r="W56" s="480" t="str">
        <f>$C$6</f>
        <v>ING. JOHN JAIRO LEDEZMA SOLANO</v>
      </c>
      <c r="X56" s="474"/>
      <c r="Y56" s="474"/>
      <c r="Z56" s="474"/>
      <c r="AA56" s="474"/>
      <c r="AB56" s="474"/>
      <c r="AC56" s="474"/>
      <c r="AD56" s="502"/>
      <c r="AE56" s="482" t="s">
        <v>18</v>
      </c>
      <c r="AF56" s="472"/>
      <c r="AG56" s="480" t="str">
        <f>$C$6</f>
        <v>ING. JOHN JAIRO LEDEZMA SOLANO</v>
      </c>
      <c r="AH56" s="474"/>
      <c r="AI56" s="474"/>
      <c r="AJ56" s="474"/>
      <c r="AK56" s="474"/>
      <c r="AL56" s="474"/>
      <c r="AM56" s="474"/>
      <c r="AN56" s="474"/>
      <c r="AO56" s="482" t="s">
        <v>18</v>
      </c>
      <c r="AP56" s="472"/>
      <c r="AQ56" s="480" t="str">
        <f>$C$6</f>
        <v>ING. JOHN JAIRO LEDEZMA SOLANO</v>
      </c>
      <c r="AR56" s="474"/>
      <c r="AS56" s="474"/>
      <c r="AT56" s="474"/>
      <c r="AU56" s="474"/>
      <c r="AV56" s="474"/>
      <c r="AW56" s="474"/>
      <c r="AX56" s="502"/>
      <c r="AY56" s="482" t="s">
        <v>18</v>
      </c>
      <c r="AZ56" s="472"/>
      <c r="BA56" s="480" t="str">
        <f>$C$6</f>
        <v>ING. JOHN JAIRO LEDEZMA SOLANO</v>
      </c>
      <c r="BB56" s="474"/>
      <c r="BC56" s="474"/>
      <c r="BD56" s="474"/>
      <c r="BE56" s="474"/>
      <c r="BF56" s="474"/>
      <c r="BG56" s="474"/>
      <c r="BH56" s="502"/>
    </row>
    <row r="57" spans="1:60" ht="14.85" customHeight="1">
      <c r="A57" s="501" t="s">
        <v>6</v>
      </c>
      <c r="B57" s="501"/>
      <c r="C57" s="539" t="str">
        <f>$C$7</f>
        <v>FEBRERO DE 2011</v>
      </c>
      <c r="D57" s="540"/>
      <c r="E57" s="540"/>
      <c r="F57" s="531" t="str">
        <f>$F$7</f>
        <v>MP 19202-128892 CAU</v>
      </c>
      <c r="G57" s="531"/>
      <c r="H57" s="531"/>
      <c r="I57" s="531"/>
      <c r="J57" s="531"/>
      <c r="K57" s="501" t="s">
        <v>6</v>
      </c>
      <c r="L57" s="501"/>
      <c r="M57" s="539" t="str">
        <f>$C$7</f>
        <v>FEBRERO DE 2011</v>
      </c>
      <c r="N57" s="540"/>
      <c r="O57" s="540"/>
      <c r="P57" s="531" t="str">
        <f>$F$7</f>
        <v>MP 19202-128892 CAU</v>
      </c>
      <c r="Q57" s="531"/>
      <c r="R57" s="531"/>
      <c r="S57" s="531"/>
      <c r="T57" s="531"/>
      <c r="U57" s="501" t="s">
        <v>6</v>
      </c>
      <c r="V57" s="501"/>
      <c r="W57" s="539" t="str">
        <f>$C$7</f>
        <v>FEBRERO DE 2011</v>
      </c>
      <c r="X57" s="540"/>
      <c r="Y57" s="540"/>
      <c r="Z57" s="531" t="str">
        <f>$F$7</f>
        <v>MP 19202-128892 CAU</v>
      </c>
      <c r="AA57" s="531"/>
      <c r="AB57" s="531"/>
      <c r="AC57" s="531"/>
      <c r="AD57" s="531"/>
      <c r="AE57" s="501" t="s">
        <v>6</v>
      </c>
      <c r="AF57" s="501"/>
      <c r="AG57" s="539" t="str">
        <f>$C$7</f>
        <v>FEBRERO DE 2011</v>
      </c>
      <c r="AH57" s="540"/>
      <c r="AI57" s="540"/>
      <c r="AJ57" s="531" t="str">
        <f>$F$7</f>
        <v>MP 19202-128892 CAU</v>
      </c>
      <c r="AK57" s="531"/>
      <c r="AL57" s="531"/>
      <c r="AM57" s="531"/>
      <c r="AN57" s="539"/>
      <c r="AO57" s="501" t="s">
        <v>6</v>
      </c>
      <c r="AP57" s="501"/>
      <c r="AQ57" s="539" t="str">
        <f>$C$7</f>
        <v>FEBRERO DE 2011</v>
      </c>
      <c r="AR57" s="540"/>
      <c r="AS57" s="540"/>
      <c r="AT57" s="531" t="str">
        <f>$F$7</f>
        <v>MP 19202-128892 CAU</v>
      </c>
      <c r="AU57" s="531"/>
      <c r="AV57" s="531"/>
      <c r="AW57" s="531"/>
      <c r="AX57" s="531"/>
      <c r="AY57" s="501" t="s">
        <v>6</v>
      </c>
      <c r="AZ57" s="501"/>
      <c r="BA57" s="539" t="str">
        <f>$C$7</f>
        <v>FEBRERO DE 2011</v>
      </c>
      <c r="BB57" s="540"/>
      <c r="BC57" s="540"/>
      <c r="BD57" s="531" t="str">
        <f>$F$7</f>
        <v>MP 19202-128892 CAU</v>
      </c>
      <c r="BE57" s="531"/>
      <c r="BF57" s="531"/>
      <c r="BG57" s="531"/>
      <c r="BH57" s="531"/>
    </row>
    <row r="58" spans="1:60" ht="4.5" customHeight="1">
      <c r="B58" s="72"/>
      <c r="C58" s="72"/>
      <c r="D58" s="72"/>
      <c r="E58" s="72"/>
      <c r="F58" s="72"/>
      <c r="G58" s="72"/>
      <c r="K58" s="71"/>
      <c r="L58" s="72"/>
      <c r="M58" s="72"/>
      <c r="N58" s="72"/>
      <c r="O58" s="72"/>
      <c r="P58" s="72"/>
      <c r="Q58" s="72"/>
      <c r="R58" s="7"/>
      <c r="S58" s="7"/>
      <c r="T58" s="106"/>
      <c r="V58" s="72"/>
      <c r="W58" s="72"/>
      <c r="X58" s="72"/>
      <c r="Y58" s="72"/>
      <c r="Z58" s="72"/>
      <c r="AA58" s="104"/>
      <c r="AE58" s="71"/>
      <c r="AF58" s="72"/>
      <c r="AG58" s="72"/>
      <c r="AH58" s="72"/>
      <c r="AI58" s="72"/>
      <c r="AJ58" s="72"/>
      <c r="AK58" s="72"/>
      <c r="AL58" s="7"/>
      <c r="AM58" s="7"/>
      <c r="AN58" s="7"/>
      <c r="AO58" s="71"/>
      <c r="AP58" s="72"/>
      <c r="AQ58" s="72"/>
      <c r="AR58" s="72"/>
      <c r="AS58" s="72"/>
      <c r="AT58" s="72"/>
      <c r="AU58" s="72"/>
      <c r="AV58" s="7"/>
      <c r="AW58" s="7"/>
      <c r="AX58" s="106"/>
      <c r="AY58" s="71"/>
      <c r="AZ58" s="72"/>
      <c r="BA58" s="72"/>
      <c r="BB58" s="72"/>
      <c r="BC58" s="72"/>
      <c r="BD58" s="72"/>
      <c r="BE58" s="72"/>
      <c r="BF58" s="7"/>
      <c r="BG58" s="7"/>
      <c r="BH58" s="106"/>
    </row>
    <row r="59" spans="1:60" ht="14.85" customHeight="1">
      <c r="A59" s="5" t="s">
        <v>9</v>
      </c>
      <c r="B59" s="549" t="s">
        <v>8</v>
      </c>
      <c r="C59" s="453" t="e">
        <f>#REF!</f>
        <v>#REF!</v>
      </c>
      <c r="D59" s="453"/>
      <c r="E59" s="453"/>
      <c r="F59" s="549" t="s">
        <v>10</v>
      </c>
      <c r="G59" s="549" t="e">
        <f>#REF!</f>
        <v>#REF!</v>
      </c>
      <c r="H59" s="513" t="s">
        <v>23</v>
      </c>
      <c r="I59" s="500"/>
      <c r="J59" s="514"/>
      <c r="K59" s="5" t="s">
        <v>9</v>
      </c>
      <c r="L59" s="549" t="s">
        <v>8</v>
      </c>
      <c r="M59" s="453" t="e">
        <f>#REF!</f>
        <v>#REF!</v>
      </c>
      <c r="N59" s="453"/>
      <c r="O59" s="453"/>
      <c r="P59" s="549" t="s">
        <v>10</v>
      </c>
      <c r="Q59" s="549" t="e">
        <f>#REF!</f>
        <v>#REF!</v>
      </c>
      <c r="R59" s="513" t="s">
        <v>23</v>
      </c>
      <c r="S59" s="500"/>
      <c r="T59" s="514"/>
      <c r="U59" s="5" t="s">
        <v>9</v>
      </c>
      <c r="V59" s="549" t="s">
        <v>8</v>
      </c>
      <c r="W59" s="453" t="e">
        <f>#REF!</f>
        <v>#REF!</v>
      </c>
      <c r="X59" s="453"/>
      <c r="Y59" s="453"/>
      <c r="Z59" s="549" t="s">
        <v>10</v>
      </c>
      <c r="AA59" s="542" t="e">
        <f>#REF!</f>
        <v>#REF!</v>
      </c>
      <c r="AB59" s="513" t="s">
        <v>23</v>
      </c>
      <c r="AC59" s="500"/>
      <c r="AD59" s="514"/>
      <c r="AE59" s="5" t="s">
        <v>9</v>
      </c>
      <c r="AF59" s="549" t="s">
        <v>8</v>
      </c>
      <c r="AG59" s="453" t="e">
        <f>#REF!</f>
        <v>#REF!</v>
      </c>
      <c r="AH59" s="453"/>
      <c r="AI59" s="453"/>
      <c r="AJ59" s="549" t="s">
        <v>10</v>
      </c>
      <c r="AK59" s="549" t="e">
        <f>#REF!</f>
        <v>#REF!</v>
      </c>
      <c r="AL59" s="513" t="s">
        <v>23</v>
      </c>
      <c r="AM59" s="500"/>
      <c r="AN59" s="500"/>
      <c r="AO59" s="5" t="s">
        <v>9</v>
      </c>
      <c r="AP59" s="549" t="s">
        <v>8</v>
      </c>
      <c r="AQ59" s="453" t="e">
        <f>#REF!</f>
        <v>#REF!</v>
      </c>
      <c r="AR59" s="453"/>
      <c r="AS59" s="453"/>
      <c r="AT59" s="549" t="s">
        <v>10</v>
      </c>
      <c r="AU59" s="549" t="e">
        <f>#REF!</f>
        <v>#REF!</v>
      </c>
      <c r="AV59" s="513" t="s">
        <v>23</v>
      </c>
      <c r="AW59" s="500"/>
      <c r="AX59" s="514"/>
      <c r="AY59" s="5" t="s">
        <v>9</v>
      </c>
      <c r="AZ59" s="549" t="s">
        <v>8</v>
      </c>
      <c r="BA59" s="453" t="e">
        <f>#REF!</f>
        <v>#REF!</v>
      </c>
      <c r="BB59" s="453"/>
      <c r="BC59" s="453"/>
      <c r="BD59" s="549" t="s">
        <v>10</v>
      </c>
      <c r="BE59" s="549" t="e">
        <f>#REF!</f>
        <v>#REF!</v>
      </c>
      <c r="BF59" s="513" t="s">
        <v>23</v>
      </c>
      <c r="BG59" s="500"/>
      <c r="BH59" s="514"/>
    </row>
    <row r="60" spans="1:60" ht="14.85" customHeight="1">
      <c r="A60" s="59" t="e">
        <f>#REF!</f>
        <v>#REF!</v>
      </c>
      <c r="B60" s="550"/>
      <c r="C60" s="453"/>
      <c r="D60" s="453"/>
      <c r="E60" s="453"/>
      <c r="F60" s="550"/>
      <c r="G60" s="550"/>
      <c r="H60" s="1">
        <v>2</v>
      </c>
      <c r="I60" s="68" t="s">
        <v>24</v>
      </c>
      <c r="J60" s="69">
        <f>$J$10</f>
        <v>10</v>
      </c>
      <c r="K60" s="59" t="e">
        <f>#REF!</f>
        <v>#REF!</v>
      </c>
      <c r="L60" s="550"/>
      <c r="M60" s="453"/>
      <c r="N60" s="453"/>
      <c r="O60" s="453"/>
      <c r="P60" s="550"/>
      <c r="Q60" s="550"/>
      <c r="R60" s="1"/>
      <c r="S60" s="4" t="s">
        <v>24</v>
      </c>
      <c r="T60" s="91"/>
      <c r="U60" s="59" t="e">
        <f>#REF!</f>
        <v>#REF!</v>
      </c>
      <c r="V60" s="550"/>
      <c r="W60" s="453"/>
      <c r="X60" s="453"/>
      <c r="Y60" s="453"/>
      <c r="Z60" s="550"/>
      <c r="AA60" s="543"/>
      <c r="AB60" s="97"/>
      <c r="AC60" s="4" t="s">
        <v>24</v>
      </c>
      <c r="AD60" s="91"/>
      <c r="AE60" s="59" t="e">
        <f>#REF!</f>
        <v>#REF!</v>
      </c>
      <c r="AF60" s="550"/>
      <c r="AG60" s="453"/>
      <c r="AH60" s="453"/>
      <c r="AI60" s="453"/>
      <c r="AJ60" s="550"/>
      <c r="AK60" s="550"/>
      <c r="AL60" s="1"/>
      <c r="AM60" s="4" t="s">
        <v>24</v>
      </c>
      <c r="AN60" s="4"/>
      <c r="AO60" s="59" t="e">
        <f>#REF!</f>
        <v>#REF!</v>
      </c>
      <c r="AP60" s="550"/>
      <c r="AQ60" s="453"/>
      <c r="AR60" s="453"/>
      <c r="AS60" s="453"/>
      <c r="AT60" s="550"/>
      <c r="AU60" s="550"/>
      <c r="AV60" s="1"/>
      <c r="AW60" s="4" t="s">
        <v>24</v>
      </c>
      <c r="AX60" s="91"/>
      <c r="AY60" s="59" t="e">
        <f>#REF!</f>
        <v>#REF!</v>
      </c>
      <c r="AZ60" s="550"/>
      <c r="BA60" s="453"/>
      <c r="BB60" s="453"/>
      <c r="BC60" s="453"/>
      <c r="BD60" s="550"/>
      <c r="BE60" s="550"/>
      <c r="BF60" s="1"/>
      <c r="BG60" s="4" t="s">
        <v>24</v>
      </c>
      <c r="BH60" s="91"/>
    </row>
    <row r="61" spans="1:60" ht="14.85" customHeight="1">
      <c r="A61" s="5" t="s">
        <v>9</v>
      </c>
      <c r="B61" s="549" t="s">
        <v>7</v>
      </c>
      <c r="C61" s="565" t="e">
        <f>#REF!</f>
        <v>#REF!</v>
      </c>
      <c r="D61" s="566"/>
      <c r="E61" s="567"/>
      <c r="F61" s="480" t="s">
        <v>22</v>
      </c>
      <c r="G61" s="502"/>
      <c r="H61" s="513"/>
      <c r="I61" s="500"/>
      <c r="J61" s="514"/>
      <c r="K61" s="5" t="s">
        <v>9</v>
      </c>
      <c r="L61" s="549" t="s">
        <v>7</v>
      </c>
      <c r="M61" s="623" t="e">
        <f>#REF!</f>
        <v>#REF!</v>
      </c>
      <c r="N61" s="624"/>
      <c r="O61" s="625"/>
      <c r="P61" s="480" t="s">
        <v>22</v>
      </c>
      <c r="Q61" s="502"/>
      <c r="R61" s="513"/>
      <c r="S61" s="500"/>
      <c r="T61" s="514"/>
      <c r="U61" s="5" t="s">
        <v>9</v>
      </c>
      <c r="V61" s="549" t="s">
        <v>7</v>
      </c>
      <c r="W61" s="565" t="e">
        <f>#REF!</f>
        <v>#REF!</v>
      </c>
      <c r="X61" s="566"/>
      <c r="Y61" s="567"/>
      <c r="Z61" s="480" t="s">
        <v>22</v>
      </c>
      <c r="AA61" s="502"/>
      <c r="AB61" s="513"/>
      <c r="AC61" s="500"/>
      <c r="AD61" s="514"/>
      <c r="AE61" s="5" t="s">
        <v>9</v>
      </c>
      <c r="AF61" s="549" t="s">
        <v>7</v>
      </c>
      <c r="AG61" s="559" t="e">
        <f>#REF!</f>
        <v>#REF!</v>
      </c>
      <c r="AH61" s="560"/>
      <c r="AI61" s="561"/>
      <c r="AJ61" s="480" t="s">
        <v>22</v>
      </c>
      <c r="AK61" s="502"/>
      <c r="AL61" s="513"/>
      <c r="AM61" s="500"/>
      <c r="AN61" s="500"/>
      <c r="AO61" s="5" t="s">
        <v>9</v>
      </c>
      <c r="AP61" s="549" t="s">
        <v>7</v>
      </c>
      <c r="AQ61" s="609" t="s">
        <v>394</v>
      </c>
      <c r="AR61" s="610"/>
      <c r="AS61" s="611"/>
      <c r="AT61" s="480" t="s">
        <v>22</v>
      </c>
      <c r="AU61" s="502"/>
      <c r="AV61" s="513"/>
      <c r="AW61" s="500"/>
      <c r="AX61" s="514"/>
      <c r="AY61" s="5" t="s">
        <v>9</v>
      </c>
      <c r="AZ61" s="549" t="s">
        <v>7</v>
      </c>
      <c r="BA61" s="559" t="e">
        <f>#REF!</f>
        <v>#REF!</v>
      </c>
      <c r="BB61" s="560"/>
      <c r="BC61" s="561"/>
      <c r="BD61" s="480" t="s">
        <v>22</v>
      </c>
      <c r="BE61" s="502"/>
      <c r="BF61" s="513"/>
      <c r="BG61" s="500"/>
      <c r="BH61" s="514"/>
    </row>
    <row r="62" spans="1:60" ht="109.5" customHeight="1">
      <c r="A62" s="60" t="e">
        <f>#REF!</f>
        <v>#REF!</v>
      </c>
      <c r="B62" s="550"/>
      <c r="C62" s="568"/>
      <c r="D62" s="569"/>
      <c r="E62" s="570"/>
      <c r="F62" s="515"/>
      <c r="G62" s="516"/>
      <c r="H62" s="516"/>
      <c r="I62" s="516"/>
      <c r="J62" s="517"/>
      <c r="K62" s="60" t="e">
        <f>#REF!</f>
        <v>#REF!</v>
      </c>
      <c r="L62" s="550"/>
      <c r="M62" s="626"/>
      <c r="N62" s="627"/>
      <c r="O62" s="628"/>
      <c r="P62" s="515"/>
      <c r="Q62" s="516"/>
      <c r="R62" s="516"/>
      <c r="S62" s="516"/>
      <c r="T62" s="517"/>
      <c r="U62" s="60" t="e">
        <f>#REF!</f>
        <v>#REF!</v>
      </c>
      <c r="V62" s="550"/>
      <c r="W62" s="568"/>
      <c r="X62" s="569"/>
      <c r="Y62" s="570"/>
      <c r="Z62" s="515"/>
      <c r="AA62" s="516"/>
      <c r="AB62" s="516"/>
      <c r="AC62" s="516"/>
      <c r="AD62" s="517"/>
      <c r="AE62" s="60" t="e">
        <f>#REF!</f>
        <v>#REF!</v>
      </c>
      <c r="AF62" s="550"/>
      <c r="AG62" s="562"/>
      <c r="AH62" s="563"/>
      <c r="AI62" s="564"/>
      <c r="AJ62" s="515"/>
      <c r="AK62" s="516"/>
      <c r="AL62" s="516"/>
      <c r="AM62" s="516"/>
      <c r="AN62" s="516"/>
      <c r="AO62" s="60" t="e">
        <f>#REF!</f>
        <v>#REF!</v>
      </c>
      <c r="AP62" s="550"/>
      <c r="AQ62" s="612"/>
      <c r="AR62" s="613"/>
      <c r="AS62" s="614"/>
      <c r="AT62" s="515"/>
      <c r="AU62" s="516"/>
      <c r="AV62" s="516"/>
      <c r="AW62" s="516"/>
      <c r="AX62" s="517"/>
      <c r="AY62" s="60" t="e">
        <f>#REF!</f>
        <v>#REF!</v>
      </c>
      <c r="AZ62" s="550"/>
      <c r="BA62" s="562"/>
      <c r="BB62" s="563"/>
      <c r="BC62" s="564"/>
      <c r="BD62" s="515"/>
      <c r="BE62" s="516"/>
      <c r="BF62" s="516"/>
      <c r="BG62" s="516"/>
      <c r="BH62" s="517"/>
    </row>
    <row r="63" spans="1:60" ht="3.75" customHeight="1">
      <c r="K63" s="71"/>
      <c r="L63" s="7"/>
      <c r="M63" s="7"/>
      <c r="N63" s="7"/>
      <c r="O63" s="7"/>
      <c r="P63" s="7"/>
      <c r="Q63" s="7"/>
      <c r="R63" s="7"/>
      <c r="S63" s="7"/>
      <c r="T63" s="106"/>
      <c r="AE63" s="71"/>
      <c r="AF63" s="7"/>
      <c r="AG63" s="7"/>
      <c r="AH63" s="7"/>
      <c r="AI63" s="7"/>
      <c r="AJ63" s="7"/>
      <c r="AK63" s="7"/>
      <c r="AL63" s="7"/>
      <c r="AM63" s="7"/>
      <c r="AN63" s="7"/>
      <c r="AO63" s="71"/>
      <c r="AP63" s="7"/>
      <c r="AQ63" s="7"/>
      <c r="AR63" s="7"/>
      <c r="AS63" s="7"/>
      <c r="AT63" s="7"/>
      <c r="AU63" s="7"/>
      <c r="AV63" s="7"/>
      <c r="AW63" s="7"/>
      <c r="AX63" s="106"/>
      <c r="AY63" s="71"/>
      <c r="AZ63" s="7"/>
      <c r="BA63" s="7"/>
      <c r="BB63" s="7"/>
      <c r="BC63" s="7"/>
      <c r="BD63" s="7"/>
      <c r="BE63" s="7"/>
      <c r="BF63" s="7"/>
      <c r="BG63" s="7"/>
      <c r="BH63" s="106"/>
    </row>
    <row r="64" spans="1:60" ht="18">
      <c r="A64" s="557" t="s">
        <v>27</v>
      </c>
      <c r="B64" s="558"/>
      <c r="K64" s="557" t="s">
        <v>27</v>
      </c>
      <c r="L64" s="558"/>
      <c r="M64" s="7"/>
      <c r="N64" s="7"/>
      <c r="O64" s="7"/>
      <c r="P64" s="7"/>
      <c r="Q64" s="7"/>
      <c r="R64" s="7"/>
      <c r="S64" s="7"/>
      <c r="T64" s="106"/>
      <c r="U64" s="557" t="s">
        <v>27</v>
      </c>
      <c r="V64" s="558"/>
      <c r="AE64" s="557" t="s">
        <v>27</v>
      </c>
      <c r="AF64" s="558"/>
      <c r="AG64" s="7"/>
      <c r="AH64" s="7"/>
      <c r="AI64" s="7"/>
      <c r="AJ64" s="7"/>
      <c r="AK64" s="7"/>
      <c r="AL64" s="7"/>
      <c r="AM64" s="7"/>
      <c r="AN64" s="7"/>
      <c r="AO64" s="557" t="s">
        <v>27</v>
      </c>
      <c r="AP64" s="558"/>
      <c r="AQ64" s="7"/>
      <c r="AR64" s="7"/>
      <c r="AS64" s="7"/>
      <c r="AT64" s="7"/>
      <c r="AU64" s="7"/>
      <c r="AV64" s="7"/>
      <c r="AW64" s="7"/>
      <c r="AX64" s="106"/>
      <c r="AY64" s="557" t="s">
        <v>27</v>
      </c>
      <c r="AZ64" s="558"/>
      <c r="BA64" s="7"/>
      <c r="BB64" s="7"/>
      <c r="BC64" s="7"/>
      <c r="BD64" s="7"/>
      <c r="BE64" s="7"/>
      <c r="BF64" s="7"/>
      <c r="BG64" s="7"/>
      <c r="BH64" s="106"/>
    </row>
    <row r="65" spans="1:60" ht="33" customHeight="1">
      <c r="A65" s="464" t="s">
        <v>25</v>
      </c>
      <c r="B65" s="464"/>
      <c r="C65" s="464"/>
      <c r="D65" s="47" t="s">
        <v>28</v>
      </c>
      <c r="E65" s="537" t="s">
        <v>14</v>
      </c>
      <c r="F65" s="538"/>
      <c r="G65" s="537" t="s">
        <v>12</v>
      </c>
      <c r="H65" s="538"/>
      <c r="I65" s="456" t="s">
        <v>11</v>
      </c>
      <c r="J65" s="458"/>
      <c r="K65" s="464" t="s">
        <v>25</v>
      </c>
      <c r="L65" s="464"/>
      <c r="M65" s="464"/>
      <c r="N65" s="47" t="s">
        <v>28</v>
      </c>
      <c r="O65" s="537" t="s">
        <v>14</v>
      </c>
      <c r="P65" s="538"/>
      <c r="Q65" s="537" t="s">
        <v>12</v>
      </c>
      <c r="R65" s="538"/>
      <c r="S65" s="464" t="s">
        <v>11</v>
      </c>
      <c r="T65" s="464"/>
      <c r="U65" s="464" t="s">
        <v>25</v>
      </c>
      <c r="V65" s="464"/>
      <c r="W65" s="464"/>
      <c r="X65" s="47" t="s">
        <v>28</v>
      </c>
      <c r="Y65" s="537" t="s">
        <v>14</v>
      </c>
      <c r="Z65" s="538"/>
      <c r="AA65" s="465" t="s">
        <v>12</v>
      </c>
      <c r="AB65" s="466"/>
      <c r="AC65" s="464" t="s">
        <v>11</v>
      </c>
      <c r="AD65" s="464"/>
      <c r="AE65" s="464" t="s">
        <v>25</v>
      </c>
      <c r="AF65" s="464"/>
      <c r="AG65" s="464"/>
      <c r="AH65" s="47" t="s">
        <v>28</v>
      </c>
      <c r="AI65" s="537" t="s">
        <v>14</v>
      </c>
      <c r="AJ65" s="538"/>
      <c r="AK65" s="537" t="s">
        <v>12</v>
      </c>
      <c r="AL65" s="538"/>
      <c r="AM65" s="464" t="s">
        <v>11</v>
      </c>
      <c r="AN65" s="456"/>
      <c r="AO65" s="464" t="s">
        <v>25</v>
      </c>
      <c r="AP65" s="464"/>
      <c r="AQ65" s="464"/>
      <c r="AR65" s="47" t="s">
        <v>28</v>
      </c>
      <c r="AS65" s="537" t="s">
        <v>14</v>
      </c>
      <c r="AT65" s="538"/>
      <c r="AU65" s="537" t="s">
        <v>12</v>
      </c>
      <c r="AV65" s="538"/>
      <c r="AW65" s="464" t="s">
        <v>11</v>
      </c>
      <c r="AX65" s="464"/>
      <c r="AY65" s="464" t="s">
        <v>25</v>
      </c>
      <c r="AZ65" s="464"/>
      <c r="BA65" s="464"/>
      <c r="BB65" s="47" t="s">
        <v>28</v>
      </c>
      <c r="BC65" s="537" t="s">
        <v>14</v>
      </c>
      <c r="BD65" s="538"/>
      <c r="BE65" s="537" t="s">
        <v>12</v>
      </c>
      <c r="BF65" s="538"/>
      <c r="BG65" s="464" t="s">
        <v>11</v>
      </c>
      <c r="BH65" s="464"/>
    </row>
    <row r="66" spans="1:60" ht="14.85" customHeight="1">
      <c r="A66" s="532" t="s">
        <v>79</v>
      </c>
      <c r="B66" s="521"/>
      <c r="C66" s="578"/>
      <c r="D66" s="48" t="s">
        <v>41</v>
      </c>
      <c r="E66" s="475"/>
      <c r="F66" s="476"/>
      <c r="G66" s="475"/>
      <c r="H66" s="476"/>
      <c r="I66" s="467" t="e">
        <f>I91*0.05</f>
        <v>#REF!</v>
      </c>
      <c r="J66" s="468"/>
      <c r="K66" s="545" t="s">
        <v>80</v>
      </c>
      <c r="L66" s="546"/>
      <c r="M66" s="547"/>
      <c r="N66" s="48" t="s">
        <v>41</v>
      </c>
      <c r="O66" s="475"/>
      <c r="P66" s="476"/>
      <c r="Q66" s="475"/>
      <c r="R66" s="476"/>
      <c r="S66" s="467" t="e">
        <f>0.05*S91</f>
        <v>#REF!</v>
      </c>
      <c r="T66" s="468"/>
      <c r="U66" s="545" t="s">
        <v>80</v>
      </c>
      <c r="V66" s="546"/>
      <c r="W66" s="547"/>
      <c r="X66" s="48" t="s">
        <v>41</v>
      </c>
      <c r="Y66" s="475"/>
      <c r="Z66" s="476"/>
      <c r="AA66" s="571"/>
      <c r="AB66" s="572"/>
      <c r="AC66" s="467" t="e">
        <f>0.05*AC91</f>
        <v>#REF!</v>
      </c>
      <c r="AD66" s="468"/>
      <c r="AE66" s="545" t="s">
        <v>80</v>
      </c>
      <c r="AF66" s="546"/>
      <c r="AG66" s="547"/>
      <c r="AH66" s="48" t="s">
        <v>41</v>
      </c>
      <c r="AI66" s="475">
        <f>'$MATERIALES'!C201</f>
        <v>0</v>
      </c>
      <c r="AJ66" s="476"/>
      <c r="AK66" s="469"/>
      <c r="AL66" s="469"/>
      <c r="AM66" s="467" t="e">
        <f>0.05*AM91</f>
        <v>#REF!</v>
      </c>
      <c r="AN66" s="587"/>
      <c r="AO66" s="545" t="s">
        <v>80</v>
      </c>
      <c r="AP66" s="546"/>
      <c r="AQ66" s="547"/>
      <c r="AR66" s="48" t="s">
        <v>41</v>
      </c>
      <c r="AS66" s="475">
        <f>'$MATERIALES'!C345</f>
        <v>0</v>
      </c>
      <c r="AT66" s="476"/>
      <c r="AU66" s="469"/>
      <c r="AV66" s="469"/>
      <c r="AW66" s="467" t="e">
        <f>0.05*AW91</f>
        <v>#REF!</v>
      </c>
      <c r="AX66" s="468"/>
      <c r="AY66" s="545" t="s">
        <v>80</v>
      </c>
      <c r="AZ66" s="546"/>
      <c r="BA66" s="547"/>
      <c r="BB66" s="48" t="s">
        <v>41</v>
      </c>
      <c r="BC66" s="475">
        <f>'$MATERIALES'!C537</f>
        <v>0</v>
      </c>
      <c r="BD66" s="476"/>
      <c r="BE66" s="469"/>
      <c r="BF66" s="469"/>
      <c r="BG66" s="467" t="e">
        <f>0.05*BG91</f>
        <v>#REF!</v>
      </c>
      <c r="BH66" s="468"/>
    </row>
    <row r="67" spans="1:60" ht="14.85" customHeight="1">
      <c r="A67" s="469"/>
      <c r="B67" s="469"/>
      <c r="C67" s="469"/>
      <c r="D67" s="8"/>
      <c r="E67" s="532"/>
      <c r="F67" s="578"/>
      <c r="G67" s="469"/>
      <c r="H67" s="469"/>
      <c r="I67" s="467"/>
      <c r="J67" s="582"/>
      <c r="K67" s="469"/>
      <c r="L67" s="469"/>
      <c r="M67" s="469"/>
      <c r="N67" s="8"/>
      <c r="O67" s="532"/>
      <c r="P67" s="578"/>
      <c r="Q67" s="469"/>
      <c r="R67" s="469"/>
      <c r="S67" s="522"/>
      <c r="T67" s="523"/>
      <c r="U67" s="469"/>
      <c r="V67" s="469"/>
      <c r="W67" s="469"/>
      <c r="X67" s="8"/>
      <c r="Y67" s="532"/>
      <c r="Z67" s="578"/>
      <c r="AA67" s="588"/>
      <c r="AB67" s="588"/>
      <c r="AC67" s="522"/>
      <c r="AD67" s="523"/>
      <c r="AE67" s="545"/>
      <c r="AF67" s="546"/>
      <c r="AG67" s="547"/>
      <c r="AH67" s="48"/>
      <c r="AI67" s="475"/>
      <c r="AJ67" s="476"/>
      <c r="AK67" s="469"/>
      <c r="AL67" s="469"/>
      <c r="AM67" s="467"/>
      <c r="AN67" s="587"/>
      <c r="AO67" s="551" t="str">
        <f t="shared" ref="AO67:AW67" si="2">AO17</f>
        <v>SOLDADOR ELECTRICO (DIA)</v>
      </c>
      <c r="AP67" s="552"/>
      <c r="AQ67" s="553"/>
      <c r="AR67" s="48" t="str">
        <f t="shared" si="2"/>
        <v>Global</v>
      </c>
      <c r="AS67" s="475">
        <f t="shared" si="2"/>
        <v>40000</v>
      </c>
      <c r="AT67" s="476"/>
      <c r="AU67" s="469">
        <f t="shared" si="2"/>
        <v>0</v>
      </c>
      <c r="AV67" s="469"/>
      <c r="AW67" s="467">
        <f t="shared" si="2"/>
        <v>2000</v>
      </c>
      <c r="AX67" s="468"/>
      <c r="AY67" s="551"/>
      <c r="AZ67" s="552"/>
      <c r="BA67" s="553"/>
      <c r="BB67" s="48"/>
      <c r="BC67" s="475"/>
      <c r="BD67" s="476"/>
      <c r="BE67" s="469"/>
      <c r="BF67" s="469"/>
      <c r="BG67" s="467"/>
      <c r="BH67" s="468"/>
    </row>
    <row r="68" spans="1:60" ht="14.85" customHeight="1">
      <c r="G68" s="453" t="s">
        <v>13</v>
      </c>
      <c r="H68" s="453"/>
      <c r="I68" s="510" t="e">
        <f>SUM(I66:J67)</f>
        <v>#REF!</v>
      </c>
      <c r="J68" s="511"/>
      <c r="K68" s="71"/>
      <c r="L68" s="7"/>
      <c r="M68" s="7"/>
      <c r="N68" s="7"/>
      <c r="O68" s="7"/>
      <c r="P68" s="7"/>
      <c r="Q68" s="453" t="s">
        <v>13</v>
      </c>
      <c r="R68" s="453"/>
      <c r="S68" s="459" t="e">
        <f>SUM(S66:T67)</f>
        <v>#REF!</v>
      </c>
      <c r="T68" s="460"/>
      <c r="AA68" s="479" t="s">
        <v>13</v>
      </c>
      <c r="AB68" s="479"/>
      <c r="AC68" s="459" t="e">
        <f>SUM(AC66:AD67)</f>
        <v>#REF!</v>
      </c>
      <c r="AD68" s="460"/>
      <c r="AE68" s="71"/>
      <c r="AF68" s="7"/>
      <c r="AG68" s="7"/>
      <c r="AH68" s="7"/>
      <c r="AI68" s="7"/>
      <c r="AJ68" s="7"/>
      <c r="AK68" s="453" t="s">
        <v>13</v>
      </c>
      <c r="AL68" s="453"/>
      <c r="AM68" s="459" t="e">
        <f>SUM(AM66:AN67)</f>
        <v>#REF!</v>
      </c>
      <c r="AN68" s="573"/>
      <c r="AO68" s="71"/>
      <c r="AP68" s="7"/>
      <c r="AQ68" s="7"/>
      <c r="AR68" s="7"/>
      <c r="AS68" s="7"/>
      <c r="AT68" s="7"/>
      <c r="AU68" s="453" t="s">
        <v>13</v>
      </c>
      <c r="AV68" s="453"/>
      <c r="AW68" s="459" t="e">
        <f>SUM(AW66:AX67)</f>
        <v>#REF!</v>
      </c>
      <c r="AX68" s="460"/>
      <c r="AY68" s="71"/>
      <c r="AZ68" s="7"/>
      <c r="BA68" s="7"/>
      <c r="BB68" s="7"/>
      <c r="BC68" s="7"/>
      <c r="BD68" s="7"/>
      <c r="BE68" s="453" t="s">
        <v>13</v>
      </c>
      <c r="BF68" s="453"/>
      <c r="BG68" s="459" t="e">
        <f>SUM(BG66:BH67)</f>
        <v>#REF!</v>
      </c>
      <c r="BH68" s="460"/>
    </row>
    <row r="69" spans="1:60" ht="6" customHeight="1">
      <c r="K69" s="71"/>
      <c r="L69" s="7"/>
      <c r="M69" s="7"/>
      <c r="N69" s="7"/>
      <c r="O69" s="7"/>
      <c r="P69" s="7"/>
      <c r="Q69" s="7"/>
      <c r="R69" s="7"/>
      <c r="S69" s="7"/>
      <c r="T69" s="106"/>
      <c r="AE69" s="71"/>
      <c r="AF69" s="7"/>
      <c r="AG69" s="7"/>
      <c r="AH69" s="7"/>
      <c r="AI69" s="7"/>
      <c r="AJ69" s="7"/>
      <c r="AK69" s="7"/>
      <c r="AL69" s="7"/>
      <c r="AM69" s="7"/>
      <c r="AN69" s="7"/>
      <c r="AO69" s="71"/>
      <c r="AP69" s="7"/>
      <c r="AQ69" s="7"/>
      <c r="AR69" s="7"/>
      <c r="AS69" s="7"/>
      <c r="AT69" s="7"/>
      <c r="AU69" s="7"/>
      <c r="AV69" s="7"/>
      <c r="AW69" s="7"/>
      <c r="AX69" s="106"/>
      <c r="AY69" s="71"/>
      <c r="AZ69" s="7"/>
      <c r="BA69" s="7"/>
      <c r="BB69" s="7"/>
      <c r="BC69" s="7"/>
      <c r="BD69" s="7"/>
      <c r="BE69" s="7"/>
      <c r="BF69" s="7"/>
      <c r="BG69" s="7"/>
      <c r="BH69" s="106"/>
    </row>
    <row r="70" spans="1:60" ht="15.75" customHeight="1">
      <c r="A70" s="76" t="s">
        <v>29</v>
      </c>
      <c r="K70" s="76" t="s">
        <v>29</v>
      </c>
      <c r="L70" s="7"/>
      <c r="M70" s="7"/>
      <c r="N70" s="7"/>
      <c r="O70" s="7"/>
      <c r="P70" s="7"/>
      <c r="Q70" s="7"/>
      <c r="R70" s="7"/>
      <c r="S70" s="7"/>
      <c r="T70" s="106"/>
      <c r="U70" s="76" t="s">
        <v>29</v>
      </c>
      <c r="AE70" s="76" t="s">
        <v>29</v>
      </c>
      <c r="AF70" s="7"/>
      <c r="AG70" s="7"/>
      <c r="AH70" s="7"/>
      <c r="AI70" s="7"/>
      <c r="AJ70" s="7"/>
      <c r="AK70" s="7"/>
      <c r="AL70" s="7"/>
      <c r="AM70" s="7"/>
      <c r="AN70" s="7"/>
      <c r="AO70" s="76" t="s">
        <v>29</v>
      </c>
      <c r="AP70" s="7"/>
      <c r="AQ70" s="7"/>
      <c r="AR70" s="7"/>
      <c r="AS70" s="7"/>
      <c r="AT70" s="7"/>
      <c r="AU70" s="7"/>
      <c r="AV70" s="7"/>
      <c r="AW70" s="7"/>
      <c r="AX70" s="106"/>
      <c r="AY70" s="76" t="s">
        <v>29</v>
      </c>
      <c r="AZ70" s="7"/>
      <c r="BA70" s="7"/>
      <c r="BB70" s="7"/>
      <c r="BC70" s="7"/>
      <c r="BD70" s="7"/>
      <c r="BE70" s="7"/>
      <c r="BF70" s="7"/>
      <c r="BG70" s="7"/>
      <c r="BH70" s="106"/>
    </row>
    <row r="71" spans="1:60" ht="15.75" customHeight="1">
      <c r="A71" s="456" t="s">
        <v>25</v>
      </c>
      <c r="B71" s="457"/>
      <c r="C71" s="458"/>
      <c r="D71" s="537" t="s">
        <v>2</v>
      </c>
      <c r="E71" s="538"/>
      <c r="F71" s="3" t="s">
        <v>0</v>
      </c>
      <c r="G71" s="537" t="s">
        <v>15</v>
      </c>
      <c r="H71" s="538"/>
      <c r="I71" s="456" t="s">
        <v>11</v>
      </c>
      <c r="J71" s="458"/>
      <c r="K71" s="456" t="s">
        <v>25</v>
      </c>
      <c r="L71" s="457"/>
      <c r="M71" s="458"/>
      <c r="N71" s="537" t="s">
        <v>2</v>
      </c>
      <c r="O71" s="538"/>
      <c r="P71" s="3" t="s">
        <v>0</v>
      </c>
      <c r="Q71" s="537" t="s">
        <v>15</v>
      </c>
      <c r="R71" s="538"/>
      <c r="S71" s="456" t="s">
        <v>11</v>
      </c>
      <c r="T71" s="458"/>
      <c r="U71" s="456" t="s">
        <v>25</v>
      </c>
      <c r="V71" s="457"/>
      <c r="W71" s="458"/>
      <c r="X71" s="537" t="s">
        <v>2</v>
      </c>
      <c r="Y71" s="538"/>
      <c r="Z71" s="3" t="s">
        <v>0</v>
      </c>
      <c r="AA71" s="465" t="s">
        <v>15</v>
      </c>
      <c r="AB71" s="466"/>
      <c r="AC71" s="456" t="s">
        <v>11</v>
      </c>
      <c r="AD71" s="458"/>
      <c r="AE71" s="456" t="s">
        <v>25</v>
      </c>
      <c r="AF71" s="457"/>
      <c r="AG71" s="458"/>
      <c r="AH71" s="537" t="s">
        <v>2</v>
      </c>
      <c r="AI71" s="538"/>
      <c r="AJ71" s="3" t="s">
        <v>0</v>
      </c>
      <c r="AK71" s="537" t="s">
        <v>15</v>
      </c>
      <c r="AL71" s="538"/>
      <c r="AM71" s="456" t="s">
        <v>11</v>
      </c>
      <c r="AN71" s="457"/>
      <c r="AO71" s="456" t="s">
        <v>25</v>
      </c>
      <c r="AP71" s="457"/>
      <c r="AQ71" s="458"/>
      <c r="AR71" s="537" t="s">
        <v>2</v>
      </c>
      <c r="AS71" s="538"/>
      <c r="AT71" s="3" t="s">
        <v>0</v>
      </c>
      <c r="AU71" s="537" t="s">
        <v>15</v>
      </c>
      <c r="AV71" s="538"/>
      <c r="AW71" s="456" t="s">
        <v>11</v>
      </c>
      <c r="AX71" s="458"/>
      <c r="AY71" s="456" t="s">
        <v>25</v>
      </c>
      <c r="AZ71" s="457"/>
      <c r="BA71" s="458"/>
      <c r="BB71" s="537" t="s">
        <v>2</v>
      </c>
      <c r="BC71" s="538"/>
      <c r="BD71" s="3" t="s">
        <v>0</v>
      </c>
      <c r="BE71" s="537" t="s">
        <v>15</v>
      </c>
      <c r="BF71" s="538"/>
      <c r="BG71" s="456" t="s">
        <v>11</v>
      </c>
      <c r="BH71" s="458"/>
    </row>
    <row r="72" spans="1:60" ht="14.85" customHeight="1">
      <c r="A72" s="480"/>
      <c r="B72" s="474"/>
      <c r="C72" s="502"/>
      <c r="D72" s="480"/>
      <c r="E72" s="502"/>
      <c r="F72" s="45"/>
      <c r="G72" s="480"/>
      <c r="H72" s="502"/>
      <c r="I72" s="510"/>
      <c r="J72" s="511"/>
      <c r="K72" s="482" t="str">
        <f>'$MATERIALES'!A9</f>
        <v>CONCRETO 2000 PSI (14 MPA)</v>
      </c>
      <c r="L72" s="471"/>
      <c r="M72" s="472"/>
      <c r="N72" s="480" t="str">
        <f>'$MATERIALES'!B9</f>
        <v>M3</v>
      </c>
      <c r="O72" s="474"/>
      <c r="P72" s="184">
        <v>0.1</v>
      </c>
      <c r="Q72" s="481">
        <f>'$MATERIALES'!C9</f>
        <v>250000</v>
      </c>
      <c r="R72" s="481"/>
      <c r="S72" s="459">
        <f t="shared" ref="S72:S77" si="3">P72*Q72</f>
        <v>25000</v>
      </c>
      <c r="T72" s="460"/>
      <c r="U72" s="541" t="str">
        <f>'$MATERIALES'!$A$13</f>
        <v>MORTERO 1 : 3</v>
      </c>
      <c r="V72" s="541"/>
      <c r="W72" s="541"/>
      <c r="X72" s="480" t="str">
        <f>'$MATERIALES'!B13</f>
        <v>M3</v>
      </c>
      <c r="Y72" s="474"/>
      <c r="Z72" s="120">
        <v>1.4999999999999999E-2</v>
      </c>
      <c r="AA72" s="479">
        <f>'$MATERIALES'!C13</f>
        <v>260000</v>
      </c>
      <c r="AB72" s="479"/>
      <c r="AC72" s="459">
        <f>Z72*AA72</f>
        <v>3900</v>
      </c>
      <c r="AD72" s="460"/>
      <c r="AE72" s="524" t="str">
        <f>'$MATERIALES'!A13</f>
        <v>MORTERO 1 : 3</v>
      </c>
      <c r="AF72" s="525"/>
      <c r="AG72" s="526"/>
      <c r="AH72" s="480" t="str">
        <f>'$MATERIALES'!B13</f>
        <v>M3</v>
      </c>
      <c r="AI72" s="474"/>
      <c r="AJ72" s="121">
        <v>0.01</v>
      </c>
      <c r="AK72" s="481">
        <f>'$MATERIALES'!C10</f>
        <v>280000</v>
      </c>
      <c r="AL72" s="481"/>
      <c r="AM72" s="459">
        <f>AJ72*AK72</f>
        <v>2800</v>
      </c>
      <c r="AN72" s="573"/>
      <c r="AO72" s="524" t="str">
        <f t="shared" ref="AO72:AU75" si="4">AO23</f>
        <v>SOLDADURA 6011 X 1/8"</v>
      </c>
      <c r="AP72" s="525"/>
      <c r="AQ72" s="526"/>
      <c r="AR72" s="480" t="str">
        <f t="shared" si="4"/>
        <v>KLG</v>
      </c>
      <c r="AS72" s="474"/>
      <c r="AT72" s="121">
        <f t="shared" si="4"/>
        <v>0.2</v>
      </c>
      <c r="AU72" s="481">
        <f t="shared" si="4"/>
        <v>20000</v>
      </c>
      <c r="AV72" s="481"/>
      <c r="AW72" s="459">
        <f t="shared" ref="AW72:AW77" si="5">AT72*AU72</f>
        <v>4000</v>
      </c>
      <c r="AX72" s="460"/>
      <c r="AY72" s="524" t="str">
        <f>'$MATERIALES'!A50</f>
        <v>PINTURA EPOXICA DE ALTOS SOLIDOSPINTUCO</v>
      </c>
      <c r="AZ72" s="525"/>
      <c r="BA72" s="526"/>
      <c r="BB72" s="473" t="s">
        <v>239</v>
      </c>
      <c r="BC72" s="474"/>
      <c r="BD72" s="121">
        <v>0.02</v>
      </c>
      <c r="BE72" s="481">
        <f>'$MATERIALES'!C50</f>
        <v>65000</v>
      </c>
      <c r="BF72" s="481"/>
      <c r="BG72" s="459">
        <f>BE72*BD72</f>
        <v>1300</v>
      </c>
      <c r="BH72" s="460"/>
    </row>
    <row r="73" spans="1:60" ht="14.85" customHeight="1">
      <c r="A73" s="480"/>
      <c r="B73" s="474"/>
      <c r="C73" s="502"/>
      <c r="D73" s="480"/>
      <c r="E73" s="502"/>
      <c r="F73" s="45"/>
      <c r="G73" s="480"/>
      <c r="H73" s="502"/>
      <c r="I73" s="510"/>
      <c r="J73" s="511"/>
      <c r="K73" s="470" t="s">
        <v>307</v>
      </c>
      <c r="L73" s="503"/>
      <c r="M73" s="504"/>
      <c r="N73" s="473" t="s">
        <v>308</v>
      </c>
      <c r="O73" s="505"/>
      <c r="P73" s="184">
        <v>5</v>
      </c>
      <c r="Q73" s="659">
        <f>S72/100</f>
        <v>250</v>
      </c>
      <c r="R73" s="507"/>
      <c r="S73" s="508">
        <f>P73*Q73</f>
        <v>1250</v>
      </c>
      <c r="T73" s="509"/>
      <c r="U73" s="541" t="s">
        <v>320</v>
      </c>
      <c r="V73" s="541"/>
      <c r="W73" s="541"/>
      <c r="X73" s="473" t="s">
        <v>2</v>
      </c>
      <c r="Y73" s="474"/>
      <c r="Z73" s="124">
        <v>96</v>
      </c>
      <c r="AA73" s="479">
        <f>'$MATERIALES'!C73</f>
        <v>350</v>
      </c>
      <c r="AB73" s="479"/>
      <c r="AC73" s="459">
        <f>AA73*Z73</f>
        <v>33600</v>
      </c>
      <c r="AD73" s="460"/>
      <c r="AE73" s="524"/>
      <c r="AF73" s="525"/>
      <c r="AG73" s="526"/>
      <c r="AH73" s="473"/>
      <c r="AI73" s="474"/>
      <c r="AJ73" s="121"/>
      <c r="AK73" s="481"/>
      <c r="AL73" s="481"/>
      <c r="AM73" s="459"/>
      <c r="AN73" s="573"/>
      <c r="AO73" s="524" t="str">
        <f t="shared" si="4"/>
        <v>ANTICORROSIVO PHCL</v>
      </c>
      <c r="AP73" s="525"/>
      <c r="AQ73" s="526"/>
      <c r="AR73" s="480" t="str">
        <f t="shared" si="4"/>
        <v>GLN</v>
      </c>
      <c r="AS73" s="474"/>
      <c r="AT73" s="121">
        <f t="shared" si="4"/>
        <v>0.04</v>
      </c>
      <c r="AU73" s="481">
        <f t="shared" si="4"/>
        <v>13000</v>
      </c>
      <c r="AV73" s="481"/>
      <c r="AW73" s="459">
        <f t="shared" si="5"/>
        <v>520</v>
      </c>
      <c r="AX73" s="460"/>
      <c r="AY73" s="524" t="str">
        <f>'$MATERIALES'!A51</f>
        <v>PINTURA LAVABLE EN ACEITE PINTUCO</v>
      </c>
      <c r="AZ73" s="525"/>
      <c r="BA73" s="526"/>
      <c r="BB73" s="473" t="s">
        <v>239</v>
      </c>
      <c r="BC73" s="474"/>
      <c r="BD73" s="121">
        <v>0.02</v>
      </c>
      <c r="BE73" s="481">
        <f>'$MATERIALES'!C51</f>
        <v>50000</v>
      </c>
      <c r="BF73" s="481"/>
      <c r="BG73" s="459">
        <f>BE73*BD73</f>
        <v>1000</v>
      </c>
      <c r="BH73" s="460"/>
    </row>
    <row r="74" spans="1:60" ht="14.85" customHeight="1">
      <c r="A74" s="480"/>
      <c r="B74" s="474"/>
      <c r="C74" s="502"/>
      <c r="D74" s="480"/>
      <c r="E74" s="502"/>
      <c r="F74" s="45"/>
      <c r="G74" s="480"/>
      <c r="H74" s="502"/>
      <c r="I74" s="510"/>
      <c r="J74" s="511"/>
      <c r="K74" s="501"/>
      <c r="L74" s="501"/>
      <c r="M74" s="501"/>
      <c r="N74" s="480"/>
      <c r="O74" s="474"/>
      <c r="P74" s="120"/>
      <c r="Q74" s="481"/>
      <c r="R74" s="481"/>
      <c r="S74" s="459">
        <f t="shared" si="3"/>
        <v>0</v>
      </c>
      <c r="T74" s="460"/>
      <c r="U74" s="501"/>
      <c r="V74" s="501"/>
      <c r="W74" s="501"/>
      <c r="X74" s="480"/>
      <c r="Y74" s="474"/>
      <c r="Z74" s="45"/>
      <c r="AA74" s="479"/>
      <c r="AB74" s="479"/>
      <c r="AC74" s="459"/>
      <c r="AD74" s="460"/>
      <c r="AE74" s="482"/>
      <c r="AF74" s="471"/>
      <c r="AG74" s="472"/>
      <c r="AH74" s="480"/>
      <c r="AI74" s="474"/>
      <c r="AJ74" s="121"/>
      <c r="AK74" s="481"/>
      <c r="AL74" s="481"/>
      <c r="AM74" s="459"/>
      <c r="AN74" s="573"/>
      <c r="AO74" s="527" t="str">
        <f>AO25</f>
        <v xml:space="preserve">LAM.COLD ROLLED C.20   1.0MM - 100X200CM                     </v>
      </c>
      <c r="AP74" s="528"/>
      <c r="AQ74" s="529"/>
      <c r="AR74" s="480" t="str">
        <f t="shared" si="4"/>
        <v>UND</v>
      </c>
      <c r="AS74" s="474"/>
      <c r="AT74" s="121">
        <f t="shared" si="4"/>
        <v>1.5</v>
      </c>
      <c r="AU74" s="481">
        <f t="shared" si="4"/>
        <v>55000</v>
      </c>
      <c r="AV74" s="481"/>
      <c r="AW74" s="459">
        <f t="shared" si="5"/>
        <v>82500</v>
      </c>
      <c r="AX74" s="460"/>
      <c r="AY74" s="524" t="s">
        <v>307</v>
      </c>
      <c r="AZ74" s="525"/>
      <c r="BA74" s="526"/>
      <c r="BB74" s="473" t="s">
        <v>308</v>
      </c>
      <c r="BC74" s="474"/>
      <c r="BD74" s="121">
        <v>0.05</v>
      </c>
      <c r="BE74" s="530">
        <f>BG72+BG73</f>
        <v>2300</v>
      </c>
      <c r="BF74" s="481"/>
      <c r="BG74" s="459">
        <f>BE74*BD74</f>
        <v>115</v>
      </c>
      <c r="BH74" s="460"/>
    </row>
    <row r="75" spans="1:60" ht="14.85" customHeight="1">
      <c r="A75" s="453"/>
      <c r="B75" s="453"/>
      <c r="C75" s="453"/>
      <c r="D75" s="480"/>
      <c r="E75" s="474"/>
      <c r="F75" s="45"/>
      <c r="G75" s="453"/>
      <c r="H75" s="453"/>
      <c r="I75" s="510"/>
      <c r="J75" s="511"/>
      <c r="K75" s="501"/>
      <c r="L75" s="501"/>
      <c r="M75" s="501"/>
      <c r="N75" s="480"/>
      <c r="O75" s="474"/>
      <c r="P75" s="120"/>
      <c r="Q75" s="481"/>
      <c r="R75" s="481"/>
      <c r="S75" s="459">
        <f t="shared" si="3"/>
        <v>0</v>
      </c>
      <c r="T75" s="460"/>
      <c r="U75" s="501"/>
      <c r="V75" s="501"/>
      <c r="W75" s="501"/>
      <c r="X75" s="480"/>
      <c r="Y75" s="474"/>
      <c r="Z75" s="45"/>
      <c r="AA75" s="479"/>
      <c r="AB75" s="479"/>
      <c r="AC75" s="459"/>
      <c r="AD75" s="460"/>
      <c r="AE75" s="482"/>
      <c r="AF75" s="471"/>
      <c r="AG75" s="472"/>
      <c r="AH75" s="480"/>
      <c r="AI75" s="474"/>
      <c r="AJ75" s="121"/>
      <c r="AK75" s="481"/>
      <c r="AL75" s="481"/>
      <c r="AM75" s="459"/>
      <c r="AN75" s="573"/>
      <c r="AO75" s="527" t="str">
        <f t="shared" si="4"/>
        <v>CHAPA</v>
      </c>
      <c r="AP75" s="528"/>
      <c r="AQ75" s="529"/>
      <c r="AR75" s="480" t="str">
        <f t="shared" si="4"/>
        <v>UND</v>
      </c>
      <c r="AS75" s="474"/>
      <c r="AT75" s="121">
        <f t="shared" si="4"/>
        <v>0.4</v>
      </c>
      <c r="AU75" s="481">
        <f t="shared" si="4"/>
        <v>53700</v>
      </c>
      <c r="AV75" s="481"/>
      <c r="AW75" s="459">
        <f t="shared" si="5"/>
        <v>21480</v>
      </c>
      <c r="AX75" s="460"/>
      <c r="AY75" s="527"/>
      <c r="AZ75" s="528"/>
      <c r="BA75" s="529"/>
      <c r="BB75" s="480"/>
      <c r="BC75" s="474"/>
      <c r="BD75" s="121"/>
      <c r="BE75" s="481"/>
      <c r="BF75" s="481"/>
      <c r="BG75" s="459"/>
      <c r="BH75" s="460"/>
    </row>
    <row r="76" spans="1:60" ht="14.85" customHeight="1">
      <c r="A76" s="453"/>
      <c r="B76" s="453"/>
      <c r="C76" s="453"/>
      <c r="D76" s="480"/>
      <c r="E76" s="474"/>
      <c r="F76" s="45"/>
      <c r="G76" s="453"/>
      <c r="H76" s="453"/>
      <c r="I76" s="510"/>
      <c r="J76" s="511"/>
      <c r="K76" s="501"/>
      <c r="L76" s="501"/>
      <c r="M76" s="501"/>
      <c r="N76" s="480"/>
      <c r="O76" s="474"/>
      <c r="P76" s="120"/>
      <c r="Q76" s="481"/>
      <c r="R76" s="481"/>
      <c r="S76" s="459">
        <f t="shared" si="3"/>
        <v>0</v>
      </c>
      <c r="T76" s="460"/>
      <c r="U76" s="501"/>
      <c r="V76" s="501"/>
      <c r="W76" s="501"/>
      <c r="X76" s="480"/>
      <c r="Y76" s="474"/>
      <c r="Z76" s="45"/>
      <c r="AA76" s="479"/>
      <c r="AB76" s="479"/>
      <c r="AC76" s="459"/>
      <c r="AD76" s="460"/>
      <c r="AE76" s="482"/>
      <c r="AF76" s="471"/>
      <c r="AG76" s="472"/>
      <c r="AH76" s="480"/>
      <c r="AI76" s="474"/>
      <c r="AJ76" s="121"/>
      <c r="AK76" s="481"/>
      <c r="AL76" s="481"/>
      <c r="AM76" s="459"/>
      <c r="AN76" s="573"/>
      <c r="AO76" s="527"/>
      <c r="AP76" s="528"/>
      <c r="AQ76" s="529"/>
      <c r="AR76" s="480"/>
      <c r="AS76" s="474"/>
      <c r="AT76" s="121"/>
      <c r="AU76" s="481"/>
      <c r="AV76" s="481"/>
      <c r="AW76" s="459">
        <f t="shared" si="5"/>
        <v>0</v>
      </c>
      <c r="AX76" s="460"/>
      <c r="AY76" s="527"/>
      <c r="AZ76" s="528"/>
      <c r="BA76" s="529"/>
      <c r="BB76" s="480"/>
      <c r="BC76" s="474"/>
      <c r="BD76" s="121"/>
      <c r="BE76" s="481"/>
      <c r="BF76" s="481"/>
      <c r="BG76" s="459"/>
      <c r="BH76" s="460"/>
    </row>
    <row r="77" spans="1:60" ht="14.85" customHeight="1">
      <c r="A77" s="453"/>
      <c r="B77" s="453"/>
      <c r="C77" s="453"/>
      <c r="D77" s="480"/>
      <c r="E77" s="474"/>
      <c r="F77" s="45"/>
      <c r="G77" s="453"/>
      <c r="H77" s="453"/>
      <c r="I77" s="510"/>
      <c r="J77" s="511"/>
      <c r="K77" s="453"/>
      <c r="L77" s="453"/>
      <c r="M77" s="453"/>
      <c r="N77" s="480"/>
      <c r="O77" s="474"/>
      <c r="P77" s="123"/>
      <c r="Q77" s="481"/>
      <c r="R77" s="481"/>
      <c r="S77" s="459">
        <f t="shared" si="3"/>
        <v>0</v>
      </c>
      <c r="T77" s="460"/>
      <c r="U77" s="453"/>
      <c r="V77" s="453"/>
      <c r="W77" s="453"/>
      <c r="X77" s="480"/>
      <c r="Y77" s="474"/>
      <c r="Z77" s="45"/>
      <c r="AA77" s="479"/>
      <c r="AB77" s="479"/>
      <c r="AC77" s="459"/>
      <c r="AD77" s="460"/>
      <c r="AE77" s="482"/>
      <c r="AF77" s="471"/>
      <c r="AG77" s="472"/>
      <c r="AH77" s="480"/>
      <c r="AI77" s="474"/>
      <c r="AJ77" s="123"/>
      <c r="AK77" s="481"/>
      <c r="AL77" s="481"/>
      <c r="AM77" s="459"/>
      <c r="AN77" s="573"/>
      <c r="AO77" s="482"/>
      <c r="AP77" s="471"/>
      <c r="AQ77" s="472"/>
      <c r="AR77" s="480"/>
      <c r="AS77" s="474"/>
      <c r="AT77" s="123"/>
      <c r="AU77" s="481"/>
      <c r="AV77" s="481"/>
      <c r="AW77" s="459">
        <f t="shared" si="5"/>
        <v>0</v>
      </c>
      <c r="AX77" s="460"/>
      <c r="AY77" s="482"/>
      <c r="AZ77" s="471"/>
      <c r="BA77" s="472"/>
      <c r="BB77" s="480"/>
      <c r="BC77" s="474"/>
      <c r="BD77" s="123"/>
      <c r="BE77" s="481"/>
      <c r="BF77" s="481"/>
      <c r="BG77" s="459"/>
      <c r="BH77" s="460"/>
    </row>
    <row r="78" spans="1:60" ht="14.85" customHeight="1">
      <c r="G78" s="453" t="s">
        <v>13</v>
      </c>
      <c r="H78" s="453"/>
      <c r="I78" s="510">
        <f>SUM(I72:J77)</f>
        <v>0</v>
      </c>
      <c r="J78" s="511"/>
      <c r="K78" s="71"/>
      <c r="L78" s="7"/>
      <c r="M78" s="7"/>
      <c r="N78" s="7"/>
      <c r="O78" s="7"/>
      <c r="P78" s="7"/>
      <c r="Q78" s="453" t="s">
        <v>13</v>
      </c>
      <c r="R78" s="453"/>
      <c r="S78" s="459">
        <f>SUM(S72:T77)</f>
        <v>26250</v>
      </c>
      <c r="T78" s="460"/>
      <c r="AA78" s="479" t="s">
        <v>13</v>
      </c>
      <c r="AB78" s="479"/>
      <c r="AC78" s="459">
        <f>SUM(AC72:AD77)</f>
        <v>37500</v>
      </c>
      <c r="AD78" s="460"/>
      <c r="AE78" s="71"/>
      <c r="AF78" s="7"/>
      <c r="AG78" s="7"/>
      <c r="AH78" s="7"/>
      <c r="AI78" s="7"/>
      <c r="AJ78" s="7"/>
      <c r="AK78" s="453" t="s">
        <v>13</v>
      </c>
      <c r="AL78" s="453"/>
      <c r="AM78" s="459">
        <f>SUM(AM72:AN77)</f>
        <v>2800</v>
      </c>
      <c r="AN78" s="573"/>
      <c r="AO78" s="71"/>
      <c r="AP78" s="7"/>
      <c r="AQ78" s="7"/>
      <c r="AR78" s="7"/>
      <c r="AS78" s="7"/>
      <c r="AT78" s="7"/>
      <c r="AU78" s="453" t="s">
        <v>13</v>
      </c>
      <c r="AV78" s="453"/>
      <c r="AW78" s="459">
        <f>SUM(AW72:AX77)</f>
        <v>108500</v>
      </c>
      <c r="AX78" s="460"/>
      <c r="AY78" s="71"/>
      <c r="AZ78" s="7"/>
      <c r="BA78" s="7"/>
      <c r="BB78" s="7"/>
      <c r="BC78" s="7"/>
      <c r="BD78" s="7"/>
      <c r="BE78" s="453" t="s">
        <v>13</v>
      </c>
      <c r="BF78" s="453"/>
      <c r="BG78" s="459">
        <f>SUM(BG72:BH77)</f>
        <v>2415</v>
      </c>
      <c r="BH78" s="460"/>
    </row>
    <row r="79" spans="1:60" ht="5.25" customHeight="1">
      <c r="G79" s="46"/>
      <c r="H79" s="46"/>
      <c r="I79" s="42"/>
      <c r="J79" s="79"/>
      <c r="K79" s="71"/>
      <c r="L79" s="7"/>
      <c r="M79" s="7"/>
      <c r="N79" s="7"/>
      <c r="O79" s="7"/>
      <c r="P79" s="7"/>
      <c r="Q79" s="46"/>
      <c r="R79" s="46"/>
      <c r="S79" s="9"/>
      <c r="T79" s="107"/>
      <c r="AA79" s="98"/>
      <c r="AB79" s="98"/>
      <c r="AC79" s="9"/>
      <c r="AD79" s="107"/>
      <c r="AE79" s="71"/>
      <c r="AF79" s="7"/>
      <c r="AG79" s="7"/>
      <c r="AH79" s="7"/>
      <c r="AI79" s="7"/>
      <c r="AJ79" s="7"/>
      <c r="AK79" s="46"/>
      <c r="AL79" s="46"/>
      <c r="AM79" s="9"/>
      <c r="AN79" s="9"/>
      <c r="AO79" s="71"/>
      <c r="AP79" s="7"/>
      <c r="AQ79" s="7"/>
      <c r="AR79" s="7"/>
      <c r="AS79" s="7"/>
      <c r="AT79" s="7"/>
      <c r="AU79" s="46"/>
      <c r="AV79" s="46"/>
      <c r="AW79" s="9"/>
      <c r="AX79" s="107"/>
      <c r="AY79" s="71"/>
      <c r="AZ79" s="7"/>
      <c r="BA79" s="7"/>
      <c r="BB79" s="7"/>
      <c r="BC79" s="7"/>
      <c r="BD79" s="7"/>
      <c r="BE79" s="46"/>
      <c r="BF79" s="46"/>
      <c r="BG79" s="9"/>
      <c r="BH79" s="107"/>
    </row>
    <row r="80" spans="1:60" ht="18">
      <c r="A80" s="76" t="s">
        <v>30</v>
      </c>
      <c r="B80" s="77"/>
      <c r="G80" s="46"/>
      <c r="H80" s="46"/>
      <c r="I80" s="42"/>
      <c r="J80" s="79"/>
      <c r="K80" s="76" t="s">
        <v>30</v>
      </c>
      <c r="L80" s="77"/>
      <c r="M80" s="7"/>
      <c r="N80" s="7"/>
      <c r="O80" s="7"/>
      <c r="P80" s="7"/>
      <c r="Q80" s="46"/>
      <c r="R80" s="46"/>
      <c r="S80" s="9"/>
      <c r="T80" s="107"/>
      <c r="U80" s="76" t="s">
        <v>30</v>
      </c>
      <c r="V80" s="77"/>
      <c r="AA80" s="98"/>
      <c r="AB80" s="98"/>
      <c r="AC80" s="9"/>
      <c r="AD80" s="107"/>
      <c r="AE80" s="76" t="s">
        <v>30</v>
      </c>
      <c r="AF80" s="77"/>
      <c r="AG80" s="7"/>
      <c r="AH80" s="7"/>
      <c r="AI80" s="7"/>
      <c r="AJ80" s="7"/>
      <c r="AK80" s="46"/>
      <c r="AL80" s="46"/>
      <c r="AM80" s="9"/>
      <c r="AN80" s="9"/>
      <c r="AO80" s="76" t="s">
        <v>30</v>
      </c>
      <c r="AP80" s="77"/>
      <c r="AQ80" s="7"/>
      <c r="AR80" s="7"/>
      <c r="AS80" s="7"/>
      <c r="AT80" s="7"/>
      <c r="AU80" s="46"/>
      <c r="AV80" s="46"/>
      <c r="AW80" s="9"/>
      <c r="AX80" s="107"/>
      <c r="AY80" s="76" t="s">
        <v>30</v>
      </c>
      <c r="AZ80" s="77"/>
      <c r="BA80" s="7"/>
      <c r="BB80" s="7"/>
      <c r="BC80" s="7"/>
      <c r="BD80" s="7"/>
      <c r="BE80" s="46"/>
      <c r="BF80" s="46"/>
      <c r="BG80" s="9"/>
      <c r="BH80" s="107"/>
    </row>
    <row r="81" spans="1:60" ht="14.85" customHeight="1">
      <c r="A81" s="464" t="s">
        <v>26</v>
      </c>
      <c r="B81" s="464"/>
      <c r="C81" s="47" t="s">
        <v>31</v>
      </c>
      <c r="D81" s="47" t="s">
        <v>32</v>
      </c>
      <c r="E81" s="464" t="s">
        <v>33</v>
      </c>
      <c r="F81" s="464"/>
      <c r="G81" s="464" t="s">
        <v>34</v>
      </c>
      <c r="H81" s="464"/>
      <c r="I81" s="555" t="s">
        <v>11</v>
      </c>
      <c r="J81" s="556"/>
      <c r="K81" s="464" t="s">
        <v>26</v>
      </c>
      <c r="L81" s="464"/>
      <c r="M81" s="47" t="s">
        <v>31</v>
      </c>
      <c r="N81" s="47" t="s">
        <v>32</v>
      </c>
      <c r="O81" s="464" t="s">
        <v>33</v>
      </c>
      <c r="P81" s="464"/>
      <c r="Q81" s="464" t="s">
        <v>34</v>
      </c>
      <c r="R81" s="464"/>
      <c r="S81" s="455" t="s">
        <v>11</v>
      </c>
      <c r="T81" s="455"/>
      <c r="U81" s="464" t="s">
        <v>26</v>
      </c>
      <c r="V81" s="464"/>
      <c r="W81" s="47" t="s">
        <v>31</v>
      </c>
      <c r="X81" s="47" t="s">
        <v>32</v>
      </c>
      <c r="Y81" s="464" t="s">
        <v>33</v>
      </c>
      <c r="Z81" s="464"/>
      <c r="AA81" s="454" t="s">
        <v>34</v>
      </c>
      <c r="AB81" s="454"/>
      <c r="AC81" s="455" t="s">
        <v>11</v>
      </c>
      <c r="AD81" s="455"/>
      <c r="AE81" s="464" t="s">
        <v>26</v>
      </c>
      <c r="AF81" s="464"/>
      <c r="AG81" s="47" t="s">
        <v>31</v>
      </c>
      <c r="AH81" s="47" t="s">
        <v>32</v>
      </c>
      <c r="AI81" s="464" t="s">
        <v>33</v>
      </c>
      <c r="AJ81" s="464"/>
      <c r="AK81" s="464" t="s">
        <v>34</v>
      </c>
      <c r="AL81" s="464"/>
      <c r="AM81" s="455" t="s">
        <v>11</v>
      </c>
      <c r="AN81" s="555"/>
      <c r="AO81" s="464" t="s">
        <v>26</v>
      </c>
      <c r="AP81" s="464"/>
      <c r="AQ81" s="47" t="s">
        <v>31</v>
      </c>
      <c r="AR81" s="47" t="s">
        <v>32</v>
      </c>
      <c r="AS81" s="464" t="s">
        <v>33</v>
      </c>
      <c r="AT81" s="464"/>
      <c r="AU81" s="464" t="s">
        <v>34</v>
      </c>
      <c r="AV81" s="464"/>
      <c r="AW81" s="455" t="s">
        <v>11</v>
      </c>
      <c r="AX81" s="455"/>
      <c r="AY81" s="464" t="s">
        <v>26</v>
      </c>
      <c r="AZ81" s="464"/>
      <c r="BA81" s="47" t="s">
        <v>31</v>
      </c>
      <c r="BB81" s="47" t="s">
        <v>32</v>
      </c>
      <c r="BC81" s="464" t="s">
        <v>33</v>
      </c>
      <c r="BD81" s="464"/>
      <c r="BE81" s="464" t="s">
        <v>34</v>
      </c>
      <c r="BF81" s="464"/>
      <c r="BG81" s="455" t="s">
        <v>11</v>
      </c>
      <c r="BH81" s="455"/>
    </row>
    <row r="82" spans="1:60" ht="14.85" customHeight="1">
      <c r="A82" s="453"/>
      <c r="B82" s="453"/>
      <c r="C82" s="5"/>
      <c r="D82" s="5"/>
      <c r="E82" s="453"/>
      <c r="F82" s="453"/>
      <c r="G82" s="453"/>
      <c r="H82" s="453"/>
      <c r="I82" s="492"/>
      <c r="J82" s="492"/>
      <c r="K82" s="453"/>
      <c r="L82" s="453"/>
      <c r="M82" s="5"/>
      <c r="N82" s="5"/>
      <c r="O82" s="453"/>
      <c r="P82" s="453"/>
      <c r="Q82" s="453"/>
      <c r="R82" s="453"/>
      <c r="S82" s="478"/>
      <c r="T82" s="478"/>
      <c r="U82" s="453"/>
      <c r="V82" s="453"/>
      <c r="W82" s="5"/>
      <c r="X82" s="5"/>
      <c r="Y82" s="453"/>
      <c r="Z82" s="453"/>
      <c r="AA82" s="479"/>
      <c r="AB82" s="479"/>
      <c r="AC82" s="478"/>
      <c r="AD82" s="478"/>
      <c r="AE82" s="453"/>
      <c r="AF82" s="453"/>
      <c r="AG82" s="5"/>
      <c r="AH82" s="5"/>
      <c r="AI82" s="453"/>
      <c r="AJ82" s="453"/>
      <c r="AK82" s="453"/>
      <c r="AL82" s="453"/>
      <c r="AM82" s="478"/>
      <c r="AN82" s="580"/>
      <c r="AO82" s="453"/>
      <c r="AP82" s="453"/>
      <c r="AQ82" s="5"/>
      <c r="AR82" s="5"/>
      <c r="AS82" s="453"/>
      <c r="AT82" s="453"/>
      <c r="AU82" s="453"/>
      <c r="AV82" s="453"/>
      <c r="AW82" s="478"/>
      <c r="AX82" s="478"/>
      <c r="AY82" s="453"/>
      <c r="AZ82" s="453"/>
      <c r="BA82" s="5"/>
      <c r="BB82" s="5"/>
      <c r="BC82" s="453"/>
      <c r="BD82" s="453"/>
      <c r="BE82" s="453"/>
      <c r="BF82" s="453"/>
      <c r="BG82" s="478"/>
      <c r="BH82" s="478"/>
    </row>
    <row r="83" spans="1:60" ht="14.85" customHeight="1">
      <c r="A83" s="453"/>
      <c r="B83" s="453"/>
      <c r="C83" s="5"/>
      <c r="D83" s="5"/>
      <c r="E83" s="453"/>
      <c r="F83" s="453"/>
      <c r="G83" s="453"/>
      <c r="H83" s="453"/>
      <c r="I83" s="492"/>
      <c r="J83" s="492"/>
      <c r="K83" s="453"/>
      <c r="L83" s="453"/>
      <c r="M83" s="5"/>
      <c r="N83" s="5"/>
      <c r="O83" s="453"/>
      <c r="P83" s="453"/>
      <c r="Q83" s="453"/>
      <c r="R83" s="453"/>
      <c r="S83" s="478"/>
      <c r="T83" s="478"/>
      <c r="U83" s="453"/>
      <c r="V83" s="453"/>
      <c r="W83" s="5"/>
      <c r="X83" s="5"/>
      <c r="Y83" s="453"/>
      <c r="Z83" s="453"/>
      <c r="AA83" s="479"/>
      <c r="AB83" s="479"/>
      <c r="AC83" s="478"/>
      <c r="AD83" s="478"/>
      <c r="AE83" s="453"/>
      <c r="AF83" s="453"/>
      <c r="AG83" s="5"/>
      <c r="AH83" s="5"/>
      <c r="AI83" s="453"/>
      <c r="AJ83" s="453"/>
      <c r="AK83" s="453"/>
      <c r="AL83" s="453"/>
      <c r="AM83" s="478"/>
      <c r="AN83" s="580"/>
      <c r="AO83" s="453"/>
      <c r="AP83" s="453"/>
      <c r="AQ83" s="5"/>
      <c r="AR83" s="5"/>
      <c r="AS83" s="453"/>
      <c r="AT83" s="453"/>
      <c r="AU83" s="453"/>
      <c r="AV83" s="453"/>
      <c r="AW83" s="478"/>
      <c r="AX83" s="478"/>
      <c r="AY83" s="453"/>
      <c r="AZ83" s="453"/>
      <c r="BA83" s="5"/>
      <c r="BB83" s="5"/>
      <c r="BC83" s="453"/>
      <c r="BD83" s="453"/>
      <c r="BE83" s="453"/>
      <c r="BF83" s="453"/>
      <c r="BG83" s="478"/>
      <c r="BH83" s="478"/>
    </row>
    <row r="84" spans="1:60" ht="14.85" customHeight="1">
      <c r="A84" s="453"/>
      <c r="B84" s="453"/>
      <c r="C84" s="5"/>
      <c r="D84" s="5"/>
      <c r="E84" s="453"/>
      <c r="F84" s="453"/>
      <c r="G84" s="453"/>
      <c r="H84" s="453"/>
      <c r="I84" s="492"/>
      <c r="J84" s="492"/>
      <c r="K84" s="453"/>
      <c r="L84" s="453"/>
      <c r="M84" s="5"/>
      <c r="N84" s="5"/>
      <c r="O84" s="453"/>
      <c r="P84" s="453"/>
      <c r="Q84" s="453"/>
      <c r="R84" s="453"/>
      <c r="S84" s="478"/>
      <c r="T84" s="478"/>
      <c r="U84" s="453"/>
      <c r="V84" s="453"/>
      <c r="W84" s="5"/>
      <c r="X84" s="5"/>
      <c r="Y84" s="453"/>
      <c r="Z84" s="453"/>
      <c r="AA84" s="479"/>
      <c r="AB84" s="479"/>
      <c r="AC84" s="478"/>
      <c r="AD84" s="478"/>
      <c r="AE84" s="453"/>
      <c r="AF84" s="453"/>
      <c r="AG84" s="5"/>
      <c r="AH84" s="5"/>
      <c r="AI84" s="453"/>
      <c r="AJ84" s="453"/>
      <c r="AK84" s="453"/>
      <c r="AL84" s="453"/>
      <c r="AM84" s="478"/>
      <c r="AN84" s="580"/>
      <c r="AO84" s="453"/>
      <c r="AP84" s="453"/>
      <c r="AQ84" s="5"/>
      <c r="AR84" s="5"/>
      <c r="AS84" s="453"/>
      <c r="AT84" s="453"/>
      <c r="AU84" s="453"/>
      <c r="AV84" s="453"/>
      <c r="AW84" s="478"/>
      <c r="AX84" s="478"/>
      <c r="AY84" s="453"/>
      <c r="AZ84" s="453"/>
      <c r="BA84" s="5"/>
      <c r="BB84" s="5"/>
      <c r="BC84" s="453"/>
      <c r="BD84" s="453"/>
      <c r="BE84" s="453"/>
      <c r="BF84" s="453"/>
      <c r="BG84" s="478"/>
      <c r="BH84" s="478"/>
    </row>
    <row r="85" spans="1:60" ht="14.85" customHeight="1">
      <c r="A85" s="78"/>
      <c r="B85" s="46"/>
      <c r="E85" s="46"/>
      <c r="F85" s="46"/>
      <c r="G85" s="453" t="s">
        <v>13</v>
      </c>
      <c r="H85" s="453"/>
      <c r="I85" s="492">
        <f>SUM(I82:J84)</f>
        <v>0</v>
      </c>
      <c r="J85" s="492"/>
      <c r="K85" s="78"/>
      <c r="L85" s="46"/>
      <c r="M85" s="7"/>
      <c r="N85" s="7"/>
      <c r="O85" s="46"/>
      <c r="P85" s="46"/>
      <c r="Q85" s="453" t="s">
        <v>13</v>
      </c>
      <c r="R85" s="453"/>
      <c r="S85" s="478">
        <f>SUM(S82:T84)</f>
        <v>0</v>
      </c>
      <c r="T85" s="478"/>
      <c r="U85" s="78"/>
      <c r="V85" s="46"/>
      <c r="Y85" s="46"/>
      <c r="Z85" s="46"/>
      <c r="AA85" s="479" t="s">
        <v>13</v>
      </c>
      <c r="AB85" s="479"/>
      <c r="AC85" s="478">
        <f>SUM(AC82:AD84)</f>
        <v>0</v>
      </c>
      <c r="AD85" s="478"/>
      <c r="AE85" s="78"/>
      <c r="AF85" s="46"/>
      <c r="AG85" s="7"/>
      <c r="AH85" s="7"/>
      <c r="AI85" s="46"/>
      <c r="AJ85" s="46"/>
      <c r="AK85" s="453" t="s">
        <v>13</v>
      </c>
      <c r="AL85" s="453"/>
      <c r="AM85" s="478">
        <f>SUM(AM82:AN84)</f>
        <v>0</v>
      </c>
      <c r="AN85" s="580"/>
      <c r="AO85" s="78"/>
      <c r="AP85" s="46"/>
      <c r="AQ85" s="7"/>
      <c r="AR85" s="7"/>
      <c r="AS85" s="46"/>
      <c r="AT85" s="46"/>
      <c r="AU85" s="453" t="s">
        <v>13</v>
      </c>
      <c r="AV85" s="453"/>
      <c r="AW85" s="478">
        <f>SUM(AW82:AX84)</f>
        <v>0</v>
      </c>
      <c r="AX85" s="478"/>
      <c r="AY85" s="78"/>
      <c r="AZ85" s="46"/>
      <c r="BA85" s="7"/>
      <c r="BB85" s="7"/>
      <c r="BC85" s="46"/>
      <c r="BD85" s="46"/>
      <c r="BE85" s="453" t="s">
        <v>13</v>
      </c>
      <c r="BF85" s="453"/>
      <c r="BG85" s="478">
        <f>SUM(BG82:BH84)</f>
        <v>0</v>
      </c>
      <c r="BH85" s="478"/>
    </row>
    <row r="86" spans="1:60" ht="6.75" customHeight="1">
      <c r="A86" s="78"/>
      <c r="B86" s="46"/>
      <c r="E86" s="46"/>
      <c r="F86" s="46"/>
      <c r="G86" s="46"/>
      <c r="H86" s="46"/>
      <c r="I86" s="42"/>
      <c r="J86" s="79"/>
      <c r="K86" s="78"/>
      <c r="L86" s="46"/>
      <c r="M86" s="7"/>
      <c r="N86" s="7"/>
      <c r="O86" s="46"/>
      <c r="P86" s="46"/>
      <c r="Q86" s="46"/>
      <c r="R86" s="46"/>
      <c r="S86" s="10"/>
      <c r="T86" s="108"/>
      <c r="U86" s="78"/>
      <c r="V86" s="46"/>
      <c r="Y86" s="46"/>
      <c r="Z86" s="46"/>
      <c r="AA86" s="98"/>
      <c r="AB86" s="98"/>
      <c r="AC86" s="10"/>
      <c r="AD86" s="108"/>
      <c r="AE86" s="78"/>
      <c r="AF86" s="46"/>
      <c r="AG86" s="7"/>
      <c r="AH86" s="7"/>
      <c r="AI86" s="46"/>
      <c r="AJ86" s="46"/>
      <c r="AK86" s="46"/>
      <c r="AL86" s="46"/>
      <c r="AM86" s="10"/>
      <c r="AN86" s="10"/>
      <c r="AO86" s="78"/>
      <c r="AP86" s="46"/>
      <c r="AQ86" s="7"/>
      <c r="AR86" s="7"/>
      <c r="AS86" s="46"/>
      <c r="AT86" s="46"/>
      <c r="AU86" s="46"/>
      <c r="AV86" s="46"/>
      <c r="AW86" s="10"/>
      <c r="AX86" s="108"/>
      <c r="AY86" s="78"/>
      <c r="AZ86" s="46"/>
      <c r="BA86" s="7"/>
      <c r="BB86" s="7"/>
      <c r="BC86" s="46"/>
      <c r="BD86" s="46"/>
      <c r="BE86" s="46"/>
      <c r="BF86" s="46"/>
      <c r="BG86" s="10"/>
      <c r="BH86" s="108"/>
    </row>
    <row r="87" spans="1:60" ht="18">
      <c r="A87" s="76" t="s">
        <v>35</v>
      </c>
      <c r="K87" s="76" t="s">
        <v>35</v>
      </c>
      <c r="L87" s="7"/>
      <c r="M87" s="7"/>
      <c r="N87" s="7"/>
      <c r="O87" s="7"/>
      <c r="P87" s="7"/>
      <c r="Q87" s="7"/>
      <c r="R87" s="7"/>
      <c r="S87" s="7"/>
      <c r="T87" s="106"/>
      <c r="U87" s="76" t="s">
        <v>35</v>
      </c>
      <c r="AE87" s="76" t="s">
        <v>35</v>
      </c>
      <c r="AF87" s="7"/>
      <c r="AG87" s="7"/>
      <c r="AH87" s="7"/>
      <c r="AI87" s="7"/>
      <c r="AJ87" s="7"/>
      <c r="AK87" s="7"/>
      <c r="AL87" s="7"/>
      <c r="AM87" s="7"/>
      <c r="AN87" s="7"/>
      <c r="AO87" s="76" t="s">
        <v>35</v>
      </c>
      <c r="AP87" s="7"/>
      <c r="AQ87" s="7"/>
      <c r="AR87" s="7"/>
      <c r="AS87" s="7"/>
      <c r="AT87" s="7"/>
      <c r="AU87" s="7"/>
      <c r="AV87" s="7"/>
      <c r="AW87" s="7"/>
      <c r="AX87" s="106"/>
      <c r="AY87" s="76" t="s">
        <v>35</v>
      </c>
      <c r="AZ87" s="7"/>
      <c r="BA87" s="7"/>
      <c r="BB87" s="7"/>
      <c r="BC87" s="7"/>
      <c r="BD87" s="7"/>
      <c r="BE87" s="7"/>
      <c r="BF87" s="7"/>
      <c r="BG87" s="7"/>
      <c r="BH87" s="106"/>
    </row>
    <row r="88" spans="1:60" ht="32.25" customHeight="1">
      <c r="A88" s="456" t="s">
        <v>36</v>
      </c>
      <c r="B88" s="457"/>
      <c r="C88" s="457"/>
      <c r="D88" s="457"/>
      <c r="E88" s="457"/>
      <c r="F88" s="458"/>
      <c r="G88" s="537" t="s">
        <v>42</v>
      </c>
      <c r="H88" s="538"/>
      <c r="I88" s="555" t="s">
        <v>11</v>
      </c>
      <c r="J88" s="556"/>
      <c r="K88" s="456" t="s">
        <v>36</v>
      </c>
      <c r="L88" s="457"/>
      <c r="M88" s="457"/>
      <c r="N88" s="457"/>
      <c r="O88" s="457"/>
      <c r="P88" s="458"/>
      <c r="Q88" s="537" t="s">
        <v>42</v>
      </c>
      <c r="R88" s="538"/>
      <c r="S88" s="499" t="s">
        <v>11</v>
      </c>
      <c r="T88" s="499"/>
      <c r="U88" s="456" t="s">
        <v>36</v>
      </c>
      <c r="V88" s="457"/>
      <c r="W88" s="457"/>
      <c r="X88" s="457"/>
      <c r="Y88" s="457"/>
      <c r="Z88" s="458"/>
      <c r="AA88" s="465" t="s">
        <v>42</v>
      </c>
      <c r="AB88" s="466"/>
      <c r="AC88" s="499" t="s">
        <v>11</v>
      </c>
      <c r="AD88" s="499"/>
      <c r="AE88" s="456" t="s">
        <v>36</v>
      </c>
      <c r="AF88" s="457"/>
      <c r="AG88" s="457"/>
      <c r="AH88" s="457"/>
      <c r="AI88" s="457"/>
      <c r="AJ88" s="458"/>
      <c r="AK88" s="537" t="s">
        <v>42</v>
      </c>
      <c r="AL88" s="538"/>
      <c r="AM88" s="499" t="s">
        <v>11</v>
      </c>
      <c r="AN88" s="581"/>
      <c r="AO88" s="456" t="s">
        <v>36</v>
      </c>
      <c r="AP88" s="457"/>
      <c r="AQ88" s="457"/>
      <c r="AR88" s="457"/>
      <c r="AS88" s="457"/>
      <c r="AT88" s="458"/>
      <c r="AU88" s="537" t="s">
        <v>42</v>
      </c>
      <c r="AV88" s="538"/>
      <c r="AW88" s="499" t="s">
        <v>11</v>
      </c>
      <c r="AX88" s="499"/>
      <c r="AY88" s="456" t="s">
        <v>36</v>
      </c>
      <c r="AZ88" s="457"/>
      <c r="BA88" s="457"/>
      <c r="BB88" s="457"/>
      <c r="BC88" s="457"/>
      <c r="BD88" s="458"/>
      <c r="BE88" s="537" t="s">
        <v>42</v>
      </c>
      <c r="BF88" s="538"/>
      <c r="BG88" s="499" t="s">
        <v>11</v>
      </c>
      <c r="BH88" s="499"/>
    </row>
    <row r="89" spans="1:60" ht="14.85" customHeight="1">
      <c r="A89" s="480" t="s">
        <v>43</v>
      </c>
      <c r="B89" s="474"/>
      <c r="C89" s="474"/>
      <c r="D89" s="474"/>
      <c r="E89" s="474"/>
      <c r="F89" s="502"/>
      <c r="G89" s="453" t="s">
        <v>78</v>
      </c>
      <c r="H89" s="453"/>
      <c r="I89" s="492" t="e">
        <f>#REF!</f>
        <v>#REF!</v>
      </c>
      <c r="J89" s="492"/>
      <c r="K89" s="480" t="s">
        <v>43</v>
      </c>
      <c r="L89" s="474"/>
      <c r="M89" s="474"/>
      <c r="N89" s="474"/>
      <c r="O89" s="474"/>
      <c r="P89" s="502"/>
      <c r="Q89" s="453"/>
      <c r="R89" s="453"/>
      <c r="S89" s="492" t="e">
        <f>#REF!</f>
        <v>#REF!</v>
      </c>
      <c r="T89" s="492"/>
      <c r="U89" s="480" t="s">
        <v>43</v>
      </c>
      <c r="V89" s="474"/>
      <c r="W89" s="474"/>
      <c r="X89" s="474"/>
      <c r="Y89" s="474"/>
      <c r="Z89" s="502"/>
      <c r="AA89" s="479"/>
      <c r="AB89" s="479"/>
      <c r="AC89" s="492" t="e">
        <f>#REF!</f>
        <v>#REF!</v>
      </c>
      <c r="AD89" s="492"/>
      <c r="AE89" s="480" t="s">
        <v>225</v>
      </c>
      <c r="AF89" s="474"/>
      <c r="AG89" s="474"/>
      <c r="AH89" s="474"/>
      <c r="AI89" s="474"/>
      <c r="AJ89" s="502"/>
      <c r="AK89" s="453"/>
      <c r="AL89" s="453"/>
      <c r="AM89" s="492" t="e">
        <f>#REF!</f>
        <v>#REF!</v>
      </c>
      <c r="AN89" s="510"/>
      <c r="AO89" s="480" t="s">
        <v>225</v>
      </c>
      <c r="AP89" s="474"/>
      <c r="AQ89" s="474"/>
      <c r="AR89" s="474"/>
      <c r="AS89" s="474"/>
      <c r="AT89" s="502"/>
      <c r="AU89" s="453" t="s">
        <v>255</v>
      </c>
      <c r="AV89" s="453"/>
      <c r="AW89" s="492" t="e">
        <f>#REF!</f>
        <v>#REF!</v>
      </c>
      <c r="AX89" s="492"/>
      <c r="AY89" s="480" t="s">
        <v>225</v>
      </c>
      <c r="AZ89" s="474"/>
      <c r="BA89" s="474"/>
      <c r="BB89" s="474"/>
      <c r="BC89" s="474"/>
      <c r="BD89" s="502"/>
      <c r="BE89" s="453"/>
      <c r="BF89" s="453"/>
      <c r="BG89" s="492" t="e">
        <f>BG41</f>
        <v>#REF!</v>
      </c>
      <c r="BH89" s="492"/>
    </row>
    <row r="90" spans="1:60" ht="14.85" customHeight="1">
      <c r="A90" s="480"/>
      <c r="B90" s="474"/>
      <c r="C90" s="474"/>
      <c r="D90" s="474"/>
      <c r="E90" s="474"/>
      <c r="F90" s="502"/>
      <c r="G90" s="453"/>
      <c r="H90" s="453"/>
      <c r="I90" s="492"/>
      <c r="J90" s="492"/>
      <c r="K90" s="480"/>
      <c r="L90" s="474"/>
      <c r="M90" s="474"/>
      <c r="N90" s="474"/>
      <c r="O90" s="474"/>
      <c r="P90" s="502"/>
      <c r="Q90" s="453"/>
      <c r="R90" s="453"/>
      <c r="S90" s="492"/>
      <c r="T90" s="492"/>
      <c r="U90" s="480"/>
      <c r="V90" s="474"/>
      <c r="W90" s="474"/>
      <c r="X90" s="474"/>
      <c r="Y90" s="474"/>
      <c r="Z90" s="502"/>
      <c r="AA90" s="479"/>
      <c r="AB90" s="479"/>
      <c r="AC90" s="492"/>
      <c r="AD90" s="492"/>
      <c r="AE90" s="480"/>
      <c r="AF90" s="474"/>
      <c r="AG90" s="474"/>
      <c r="AH90" s="474"/>
      <c r="AI90" s="474"/>
      <c r="AJ90" s="502"/>
      <c r="AK90" s="453"/>
      <c r="AL90" s="453"/>
      <c r="AM90" s="492"/>
      <c r="AN90" s="510"/>
      <c r="AO90" s="480"/>
      <c r="AP90" s="474"/>
      <c r="AQ90" s="474"/>
      <c r="AR90" s="474"/>
      <c r="AS90" s="474"/>
      <c r="AT90" s="502"/>
      <c r="AU90" s="453"/>
      <c r="AV90" s="453"/>
      <c r="AW90" s="492"/>
      <c r="AX90" s="492"/>
      <c r="AY90" s="480"/>
      <c r="AZ90" s="474"/>
      <c r="BA90" s="474"/>
      <c r="BB90" s="474"/>
      <c r="BC90" s="474"/>
      <c r="BD90" s="502"/>
      <c r="BE90" s="453"/>
      <c r="BF90" s="453"/>
      <c r="BG90" s="492"/>
      <c r="BH90" s="492"/>
    </row>
    <row r="91" spans="1:60" ht="14.85" customHeight="1">
      <c r="A91" s="461"/>
      <c r="B91" s="462"/>
      <c r="E91" s="462"/>
      <c r="F91" s="462"/>
      <c r="G91" s="453" t="s">
        <v>13</v>
      </c>
      <c r="H91" s="453"/>
      <c r="I91" s="492" t="e">
        <f>SUM(I89:J90)</f>
        <v>#REF!</v>
      </c>
      <c r="J91" s="492"/>
      <c r="K91" s="461"/>
      <c r="L91" s="462"/>
      <c r="M91" s="7"/>
      <c r="N91" s="7"/>
      <c r="O91" s="462"/>
      <c r="P91" s="462"/>
      <c r="Q91" s="453" t="s">
        <v>13</v>
      </c>
      <c r="R91" s="453"/>
      <c r="S91" s="492" t="e">
        <f>SUM(S89:T90)</f>
        <v>#REF!</v>
      </c>
      <c r="T91" s="492"/>
      <c r="U91" s="461"/>
      <c r="V91" s="462"/>
      <c r="Y91" s="462"/>
      <c r="Z91" s="462"/>
      <c r="AA91" s="479" t="s">
        <v>13</v>
      </c>
      <c r="AB91" s="479"/>
      <c r="AC91" s="492" t="e">
        <f>SUM(AC89:AD90)</f>
        <v>#REF!</v>
      </c>
      <c r="AD91" s="492"/>
      <c r="AE91" s="461"/>
      <c r="AF91" s="462"/>
      <c r="AG91" s="7"/>
      <c r="AH91" s="7"/>
      <c r="AI91" s="462"/>
      <c r="AJ91" s="462"/>
      <c r="AK91" s="453" t="s">
        <v>13</v>
      </c>
      <c r="AL91" s="453"/>
      <c r="AM91" s="492" t="e">
        <f>SUM(AM89:AN90)</f>
        <v>#REF!</v>
      </c>
      <c r="AN91" s="510"/>
      <c r="AO91" s="461"/>
      <c r="AP91" s="462"/>
      <c r="AQ91" s="7"/>
      <c r="AR91" s="7"/>
      <c r="AS91" s="462"/>
      <c r="AT91" s="462"/>
      <c r="AU91" s="453" t="s">
        <v>13</v>
      </c>
      <c r="AV91" s="453"/>
      <c r="AW91" s="492" t="e">
        <f>SUM(AW89:AX90)</f>
        <v>#REF!</v>
      </c>
      <c r="AX91" s="492"/>
      <c r="AY91" s="461"/>
      <c r="AZ91" s="462"/>
      <c r="BA91" s="7"/>
      <c r="BB91" s="7"/>
      <c r="BC91" s="462"/>
      <c r="BD91" s="462"/>
      <c r="BE91" s="453" t="s">
        <v>13</v>
      </c>
      <c r="BF91" s="453"/>
      <c r="BG91" s="492" t="e">
        <f>SUM(BG89:BH90)</f>
        <v>#REF!</v>
      </c>
      <c r="BH91" s="492"/>
    </row>
    <row r="92" spans="1:60" ht="6.75" customHeight="1">
      <c r="G92" s="500"/>
      <c r="H92" s="500"/>
      <c r="I92" s="535"/>
      <c r="J92" s="536"/>
      <c r="K92" s="71"/>
      <c r="L92" s="7"/>
      <c r="M92" s="7"/>
      <c r="N92" s="7"/>
      <c r="O92" s="7"/>
      <c r="P92" s="7"/>
      <c r="Q92" s="500"/>
      <c r="R92" s="500"/>
      <c r="S92" s="535"/>
      <c r="T92" s="536"/>
      <c r="AA92" s="599"/>
      <c r="AB92" s="599"/>
      <c r="AC92" s="535"/>
      <c r="AD92" s="536"/>
      <c r="AE92" s="71"/>
      <c r="AF92" s="7"/>
      <c r="AG92" s="7"/>
      <c r="AH92" s="7"/>
      <c r="AI92" s="7"/>
      <c r="AJ92" s="7"/>
      <c r="AK92" s="500"/>
      <c r="AL92" s="500"/>
      <c r="AM92" s="535"/>
      <c r="AN92" s="535"/>
      <c r="AO92" s="71"/>
      <c r="AP92" s="7"/>
      <c r="AQ92" s="7"/>
      <c r="AR92" s="7"/>
      <c r="AS92" s="7"/>
      <c r="AT92" s="7"/>
      <c r="AU92" s="500"/>
      <c r="AV92" s="500"/>
      <c r="AW92" s="535"/>
      <c r="AX92" s="536"/>
      <c r="AY92" s="71"/>
      <c r="AZ92" s="7"/>
      <c r="BA92" s="7"/>
      <c r="BB92" s="7"/>
      <c r="BC92" s="7"/>
      <c r="BD92" s="7"/>
      <c r="BE92" s="500"/>
      <c r="BF92" s="500"/>
      <c r="BG92" s="535"/>
      <c r="BH92" s="536"/>
    </row>
    <row r="93" spans="1:60" ht="18">
      <c r="A93" s="76" t="s">
        <v>38</v>
      </c>
      <c r="G93" s="46"/>
      <c r="H93" s="46"/>
      <c r="I93" s="42"/>
      <c r="J93" s="79"/>
      <c r="K93" s="76" t="s">
        <v>38</v>
      </c>
      <c r="L93" s="7"/>
      <c r="M93" s="7"/>
      <c r="N93" s="7"/>
      <c r="O93" s="7"/>
      <c r="P93" s="7"/>
      <c r="Q93" s="46"/>
      <c r="R93" s="46"/>
      <c r="S93" s="42"/>
      <c r="T93" s="79"/>
      <c r="U93" s="76" t="s">
        <v>38</v>
      </c>
      <c r="AA93" s="98"/>
      <c r="AB93" s="98"/>
      <c r="AC93" s="42"/>
      <c r="AD93" s="79"/>
      <c r="AE93" s="76" t="s">
        <v>38</v>
      </c>
      <c r="AF93" s="7"/>
      <c r="AG93" s="7"/>
      <c r="AH93" s="7"/>
      <c r="AI93" s="7"/>
      <c r="AJ93" s="7"/>
      <c r="AK93" s="46"/>
      <c r="AL93" s="46"/>
      <c r="AM93" s="42"/>
      <c r="AN93" s="42"/>
      <c r="AO93" s="76" t="s">
        <v>38</v>
      </c>
      <c r="AP93" s="7"/>
      <c r="AQ93" s="7"/>
      <c r="AR93" s="7"/>
      <c r="AS93" s="7"/>
      <c r="AT93" s="7"/>
      <c r="AU93" s="46"/>
      <c r="AV93" s="46"/>
      <c r="AW93" s="42"/>
      <c r="AX93" s="79"/>
      <c r="AY93" s="76" t="s">
        <v>38</v>
      </c>
      <c r="AZ93" s="7"/>
      <c r="BA93" s="7"/>
      <c r="BB93" s="7"/>
      <c r="BC93" s="7"/>
      <c r="BD93" s="7"/>
      <c r="BE93" s="46"/>
      <c r="BF93" s="46"/>
      <c r="BG93" s="42"/>
      <c r="BH93" s="79"/>
    </row>
    <row r="94" spans="1:60">
      <c r="A94" s="463" t="s">
        <v>25</v>
      </c>
      <c r="B94" s="463"/>
      <c r="C94" s="463"/>
      <c r="D94" s="463"/>
      <c r="E94" s="463"/>
      <c r="F94" s="463"/>
      <c r="G94" s="463" t="s">
        <v>39</v>
      </c>
      <c r="H94" s="463"/>
      <c r="I94" s="477" t="s">
        <v>11</v>
      </c>
      <c r="J94" s="477"/>
      <c r="K94" s="463" t="s">
        <v>25</v>
      </c>
      <c r="L94" s="463"/>
      <c r="M94" s="463"/>
      <c r="N94" s="463"/>
      <c r="O94" s="463"/>
      <c r="P94" s="463"/>
      <c r="Q94" s="463" t="s">
        <v>39</v>
      </c>
      <c r="R94" s="463"/>
      <c r="S94" s="477" t="s">
        <v>11</v>
      </c>
      <c r="T94" s="477"/>
      <c r="U94" s="463" t="s">
        <v>25</v>
      </c>
      <c r="V94" s="463"/>
      <c r="W94" s="463"/>
      <c r="X94" s="463"/>
      <c r="Y94" s="463"/>
      <c r="Z94" s="463"/>
      <c r="AA94" s="485" t="s">
        <v>39</v>
      </c>
      <c r="AB94" s="485"/>
      <c r="AC94" s="477" t="s">
        <v>11</v>
      </c>
      <c r="AD94" s="477"/>
      <c r="AE94" s="463" t="s">
        <v>25</v>
      </c>
      <c r="AF94" s="463"/>
      <c r="AG94" s="463"/>
      <c r="AH94" s="463"/>
      <c r="AI94" s="463"/>
      <c r="AJ94" s="463"/>
      <c r="AK94" s="463" t="s">
        <v>39</v>
      </c>
      <c r="AL94" s="463"/>
      <c r="AM94" s="477" t="s">
        <v>11</v>
      </c>
      <c r="AN94" s="586"/>
      <c r="AO94" s="463" t="s">
        <v>25</v>
      </c>
      <c r="AP94" s="463"/>
      <c r="AQ94" s="463"/>
      <c r="AR94" s="463"/>
      <c r="AS94" s="463"/>
      <c r="AT94" s="463"/>
      <c r="AU94" s="463" t="s">
        <v>39</v>
      </c>
      <c r="AV94" s="463"/>
      <c r="AW94" s="477" t="s">
        <v>11</v>
      </c>
      <c r="AX94" s="477"/>
      <c r="AY94" s="463" t="s">
        <v>25</v>
      </c>
      <c r="AZ94" s="463"/>
      <c r="BA94" s="463"/>
      <c r="BB94" s="463"/>
      <c r="BC94" s="463"/>
      <c r="BD94" s="463"/>
      <c r="BE94" s="463" t="s">
        <v>39</v>
      </c>
      <c r="BF94" s="463"/>
      <c r="BG94" s="477" t="s">
        <v>11</v>
      </c>
      <c r="BH94" s="477"/>
    </row>
    <row r="95" spans="1:60" ht="14.85" customHeight="1">
      <c r="A95" s="469" t="s">
        <v>147</v>
      </c>
      <c r="B95" s="469"/>
      <c r="C95" s="469"/>
      <c r="D95" s="469"/>
      <c r="E95" s="469"/>
      <c r="F95" s="532"/>
      <c r="G95" s="533">
        <f>$G$47</f>
        <v>0.25</v>
      </c>
      <c r="H95" s="533"/>
      <c r="I95" s="534" t="e">
        <f>(I91+I85+I78+I68)*G95</f>
        <v>#REF!</v>
      </c>
      <c r="J95" s="534"/>
      <c r="K95" s="469" t="s">
        <v>147</v>
      </c>
      <c r="L95" s="469"/>
      <c r="M95" s="469"/>
      <c r="N95" s="469"/>
      <c r="O95" s="469"/>
      <c r="P95" s="532"/>
      <c r="Q95" s="533">
        <f>$G$47</f>
        <v>0.25</v>
      </c>
      <c r="R95" s="533"/>
      <c r="S95" s="534" t="e">
        <f>(S91+S85+S78+S68)*Q95</f>
        <v>#REF!</v>
      </c>
      <c r="T95" s="534"/>
      <c r="U95" s="469" t="s">
        <v>147</v>
      </c>
      <c r="V95" s="469"/>
      <c r="W95" s="469"/>
      <c r="X95" s="469"/>
      <c r="Y95" s="469"/>
      <c r="Z95" s="532"/>
      <c r="AA95" s="533">
        <f>$G$47</f>
        <v>0.25</v>
      </c>
      <c r="AB95" s="533"/>
      <c r="AC95" s="534" t="e">
        <f>(AC91+AC85+AC78+AC68)*AA95</f>
        <v>#REF!</v>
      </c>
      <c r="AD95" s="534"/>
      <c r="AE95" s="469" t="s">
        <v>147</v>
      </c>
      <c r="AF95" s="469"/>
      <c r="AG95" s="469"/>
      <c r="AH95" s="469"/>
      <c r="AI95" s="469"/>
      <c r="AJ95" s="532"/>
      <c r="AK95" s="533">
        <f>$G$47</f>
        <v>0.25</v>
      </c>
      <c r="AL95" s="533"/>
      <c r="AM95" s="534" t="e">
        <f>(AM91+AM85+AM78+AM68)*AK95</f>
        <v>#REF!</v>
      </c>
      <c r="AN95" s="467"/>
      <c r="AO95" s="469" t="s">
        <v>147</v>
      </c>
      <c r="AP95" s="469"/>
      <c r="AQ95" s="469"/>
      <c r="AR95" s="469"/>
      <c r="AS95" s="469"/>
      <c r="AT95" s="532"/>
      <c r="AU95" s="533">
        <f>$G$47</f>
        <v>0.25</v>
      </c>
      <c r="AV95" s="533"/>
      <c r="AW95" s="534" t="e">
        <f>(AW91+AW85+AW78+AW68)*AU95</f>
        <v>#REF!</v>
      </c>
      <c r="AX95" s="534"/>
      <c r="AY95" s="469" t="s">
        <v>147</v>
      </c>
      <c r="AZ95" s="469"/>
      <c r="BA95" s="469"/>
      <c r="BB95" s="469"/>
      <c r="BC95" s="469"/>
      <c r="BD95" s="532"/>
      <c r="BE95" s="533">
        <f>$G$47</f>
        <v>0.25</v>
      </c>
      <c r="BF95" s="533"/>
      <c r="BG95" s="534" t="e">
        <f>(BG91+BG85+BG78+BG68)*BE95</f>
        <v>#REF!</v>
      </c>
      <c r="BH95" s="534"/>
    </row>
    <row r="96" spans="1:60" ht="14.85" customHeight="1">
      <c r="A96" s="483"/>
      <c r="B96" s="484"/>
      <c r="C96" s="484"/>
      <c r="D96" s="484"/>
      <c r="E96" s="484"/>
      <c r="F96" s="484"/>
      <c r="G96" s="453" t="s">
        <v>13</v>
      </c>
      <c r="H96" s="453"/>
      <c r="I96" s="492" t="e">
        <f>I95</f>
        <v>#REF!</v>
      </c>
      <c r="J96" s="492"/>
      <c r="K96" s="483"/>
      <c r="L96" s="484"/>
      <c r="M96" s="484"/>
      <c r="N96" s="484"/>
      <c r="O96" s="484"/>
      <c r="P96" s="484"/>
      <c r="Q96" s="453" t="s">
        <v>13</v>
      </c>
      <c r="R96" s="453"/>
      <c r="S96" s="492" t="e">
        <f>S95</f>
        <v>#REF!</v>
      </c>
      <c r="T96" s="492"/>
      <c r="U96" s="483"/>
      <c r="V96" s="484"/>
      <c r="W96" s="484"/>
      <c r="X96" s="484"/>
      <c r="Y96" s="484"/>
      <c r="Z96" s="484"/>
      <c r="AA96" s="479" t="s">
        <v>13</v>
      </c>
      <c r="AB96" s="479"/>
      <c r="AC96" s="492" t="e">
        <f>AC95</f>
        <v>#REF!</v>
      </c>
      <c r="AD96" s="492"/>
      <c r="AE96" s="483"/>
      <c r="AF96" s="484"/>
      <c r="AG96" s="484"/>
      <c r="AH96" s="484"/>
      <c r="AI96" s="484"/>
      <c r="AJ96" s="484"/>
      <c r="AK96" s="453" t="s">
        <v>13</v>
      </c>
      <c r="AL96" s="453"/>
      <c r="AM96" s="492" t="e">
        <f>AM95</f>
        <v>#REF!</v>
      </c>
      <c r="AN96" s="510"/>
      <c r="AO96" s="483"/>
      <c r="AP96" s="484"/>
      <c r="AQ96" s="484"/>
      <c r="AR96" s="484"/>
      <c r="AS96" s="484"/>
      <c r="AT96" s="484"/>
      <c r="AU96" s="453" t="s">
        <v>13</v>
      </c>
      <c r="AV96" s="453"/>
      <c r="AW96" s="492" t="e">
        <f>AW95</f>
        <v>#REF!</v>
      </c>
      <c r="AX96" s="492"/>
      <c r="AY96" s="483"/>
      <c r="AZ96" s="484"/>
      <c r="BA96" s="484"/>
      <c r="BB96" s="484"/>
      <c r="BC96" s="484"/>
      <c r="BD96" s="484"/>
      <c r="BE96" s="453" t="s">
        <v>13</v>
      </c>
      <c r="BF96" s="453"/>
      <c r="BG96" s="492" t="e">
        <f>BG95</f>
        <v>#REF!</v>
      </c>
      <c r="BH96" s="492"/>
    </row>
    <row r="97" spans="1:60" ht="14.85" customHeight="1">
      <c r="A97" s="483"/>
      <c r="B97" s="484"/>
      <c r="C97" s="484"/>
      <c r="D97" s="484"/>
      <c r="E97" s="484"/>
      <c r="F97" s="484"/>
      <c r="G97" s="489"/>
      <c r="H97" s="489"/>
      <c r="I97" s="490"/>
      <c r="J97" s="491"/>
      <c r="K97" s="483"/>
      <c r="L97" s="484"/>
      <c r="M97" s="484"/>
      <c r="N97" s="484"/>
      <c r="O97" s="484"/>
      <c r="P97" s="484"/>
      <c r="Q97" s="489"/>
      <c r="R97" s="489"/>
      <c r="S97" s="490"/>
      <c r="T97" s="491"/>
      <c r="U97" s="483"/>
      <c r="V97" s="484"/>
      <c r="W97" s="484"/>
      <c r="X97" s="484"/>
      <c r="Y97" s="484"/>
      <c r="Z97" s="484"/>
      <c r="AA97" s="596"/>
      <c r="AB97" s="596"/>
      <c r="AC97" s="490"/>
      <c r="AD97" s="491"/>
      <c r="AE97" s="483"/>
      <c r="AF97" s="484"/>
      <c r="AG97" s="484"/>
      <c r="AH97" s="484"/>
      <c r="AI97" s="484"/>
      <c r="AJ97" s="484"/>
      <c r="AK97" s="489"/>
      <c r="AL97" s="489"/>
      <c r="AM97" s="490"/>
      <c r="AN97" s="490"/>
      <c r="AO97" s="483"/>
      <c r="AP97" s="484"/>
      <c r="AQ97" s="484"/>
      <c r="AR97" s="484"/>
      <c r="AS97" s="484"/>
      <c r="AT97" s="484"/>
      <c r="AU97" s="489"/>
      <c r="AV97" s="489"/>
      <c r="AW97" s="490"/>
      <c r="AX97" s="491"/>
      <c r="AY97" s="483"/>
      <c r="AZ97" s="484"/>
      <c r="BA97" s="484"/>
      <c r="BB97" s="484"/>
      <c r="BC97" s="484"/>
      <c r="BD97" s="484"/>
      <c r="BE97" s="489"/>
      <c r="BF97" s="489"/>
      <c r="BG97" s="490"/>
      <c r="BH97" s="491"/>
    </row>
    <row r="98" spans="1:60" ht="14.85" customHeight="1">
      <c r="A98" s="453" t="s">
        <v>148</v>
      </c>
      <c r="B98" s="453"/>
      <c r="C98" s="453"/>
      <c r="D98" s="453"/>
      <c r="E98" s="453"/>
      <c r="F98" s="453"/>
      <c r="G98" s="453"/>
      <c r="H98" s="453"/>
      <c r="I98" s="492">
        <v>7000</v>
      </c>
      <c r="J98" s="492"/>
      <c r="K98" s="453" t="s">
        <v>148</v>
      </c>
      <c r="L98" s="453"/>
      <c r="M98" s="453"/>
      <c r="N98" s="453"/>
      <c r="O98" s="453"/>
      <c r="P98" s="453"/>
      <c r="Q98" s="453"/>
      <c r="R98" s="453"/>
      <c r="S98" s="492">
        <f>[1]Hoja2!$E$40</f>
        <v>0</v>
      </c>
      <c r="T98" s="492"/>
      <c r="U98" s="453" t="s">
        <v>148</v>
      </c>
      <c r="V98" s="453"/>
      <c r="W98" s="453"/>
      <c r="X98" s="453"/>
      <c r="Y98" s="453"/>
      <c r="Z98" s="453"/>
      <c r="AA98" s="453"/>
      <c r="AB98" s="453"/>
      <c r="AC98" s="492" t="e">
        <f>AC96+AC91+AC85+AC78</f>
        <v>#REF!</v>
      </c>
      <c r="AD98" s="492"/>
      <c r="AE98" s="453" t="s">
        <v>148</v>
      </c>
      <c r="AF98" s="453"/>
      <c r="AG98" s="453"/>
      <c r="AH98" s="453"/>
      <c r="AI98" s="453"/>
      <c r="AJ98" s="453"/>
      <c r="AK98" s="453"/>
      <c r="AL98" s="453"/>
      <c r="AM98" s="492">
        <f>[1]Hoja1!$L$60</f>
        <v>14607</v>
      </c>
      <c r="AN98" s="510"/>
      <c r="AO98" s="453" t="s">
        <v>148</v>
      </c>
      <c r="AP98" s="453"/>
      <c r="AQ98" s="453"/>
      <c r="AR98" s="453"/>
      <c r="AS98" s="453"/>
      <c r="AT98" s="453"/>
      <c r="AU98" s="453"/>
      <c r="AV98" s="453"/>
      <c r="AW98" s="492">
        <v>248000</v>
      </c>
      <c r="AX98" s="492"/>
      <c r="AY98" s="453" t="s">
        <v>148</v>
      </c>
      <c r="AZ98" s="453"/>
      <c r="BA98" s="453"/>
      <c r="BB98" s="453"/>
      <c r="BC98" s="453"/>
      <c r="BD98" s="453"/>
      <c r="BE98" s="453"/>
      <c r="BF98" s="453"/>
      <c r="BG98" s="492" t="e">
        <f>BG96+BG91+BG85+BG78+BG68</f>
        <v>#REF!</v>
      </c>
      <c r="BH98" s="492"/>
    </row>
    <row r="99" spans="1:60" ht="20.25">
      <c r="A99" s="518" t="s">
        <v>16</v>
      </c>
      <c r="B99" s="519"/>
      <c r="C99" s="519"/>
      <c r="D99" s="519"/>
      <c r="E99" s="519"/>
      <c r="F99" s="519"/>
      <c r="G99" s="519"/>
      <c r="H99" s="519"/>
      <c r="I99" s="519"/>
      <c r="J99" s="544"/>
      <c r="K99" s="518" t="s">
        <v>16</v>
      </c>
      <c r="L99" s="519"/>
      <c r="M99" s="519"/>
      <c r="N99" s="519"/>
      <c r="O99" s="519"/>
      <c r="P99" s="519"/>
      <c r="Q99" s="519"/>
      <c r="R99" s="519"/>
      <c r="S99" s="519"/>
      <c r="T99" s="544"/>
      <c r="U99" s="518" t="s">
        <v>16</v>
      </c>
      <c r="V99" s="519"/>
      <c r="W99" s="519"/>
      <c r="X99" s="519"/>
      <c r="Y99" s="519"/>
      <c r="Z99" s="519"/>
      <c r="AA99" s="519"/>
      <c r="AB99" s="519"/>
      <c r="AC99" s="519"/>
      <c r="AD99" s="544"/>
      <c r="AE99" s="518" t="s">
        <v>16</v>
      </c>
      <c r="AF99" s="519"/>
      <c r="AG99" s="519"/>
      <c r="AH99" s="519"/>
      <c r="AI99" s="519"/>
      <c r="AJ99" s="519"/>
      <c r="AK99" s="519"/>
      <c r="AL99" s="519"/>
      <c r="AM99" s="519"/>
      <c r="AN99" s="519"/>
      <c r="AO99" s="518" t="s">
        <v>16</v>
      </c>
      <c r="AP99" s="519"/>
      <c r="AQ99" s="519"/>
      <c r="AR99" s="519"/>
      <c r="AS99" s="519"/>
      <c r="AT99" s="519"/>
      <c r="AU99" s="519"/>
      <c r="AV99" s="519"/>
      <c r="AW99" s="519"/>
      <c r="AX99" s="544"/>
      <c r="AY99" s="518" t="s">
        <v>16</v>
      </c>
      <c r="AZ99" s="519"/>
      <c r="BA99" s="519"/>
      <c r="BB99" s="519"/>
      <c r="BC99" s="519"/>
      <c r="BD99" s="519"/>
      <c r="BE99" s="519"/>
      <c r="BF99" s="519"/>
      <c r="BG99" s="519"/>
      <c r="BH99" s="544"/>
    </row>
    <row r="100" spans="1:60" s="6" customFormat="1" ht="8.25" customHeight="1">
      <c r="A100" s="70"/>
      <c r="B100" s="11"/>
      <c r="C100" s="11"/>
      <c r="D100" s="11"/>
      <c r="E100" s="11"/>
      <c r="F100" s="11"/>
      <c r="G100" s="11"/>
      <c r="H100" s="11"/>
      <c r="I100" s="67"/>
      <c r="J100" s="84"/>
      <c r="K100" s="70"/>
      <c r="L100" s="11"/>
      <c r="M100" s="11"/>
      <c r="N100" s="11"/>
      <c r="O100" s="11"/>
      <c r="P100" s="11"/>
      <c r="Q100" s="11"/>
      <c r="R100" s="11"/>
      <c r="S100" s="11"/>
      <c r="T100" s="52"/>
      <c r="U100" s="70"/>
      <c r="V100" s="11"/>
      <c r="W100" s="11"/>
      <c r="X100" s="11"/>
      <c r="Y100" s="11"/>
      <c r="Z100" s="11"/>
      <c r="AA100" s="50"/>
      <c r="AB100" s="50"/>
      <c r="AC100" s="11"/>
      <c r="AD100" s="52"/>
      <c r="AE100" s="70"/>
      <c r="AF100" s="11"/>
      <c r="AG100" s="11"/>
      <c r="AH100" s="11"/>
      <c r="AI100" s="11"/>
      <c r="AJ100" s="11"/>
      <c r="AK100" s="11"/>
      <c r="AL100" s="11"/>
      <c r="AM100" s="11"/>
      <c r="AN100" s="11"/>
      <c r="AO100" s="70"/>
      <c r="AP100" s="11"/>
      <c r="AQ100" s="11"/>
      <c r="AR100" s="11"/>
      <c r="AS100" s="11"/>
      <c r="AT100" s="11"/>
      <c r="AU100" s="11"/>
      <c r="AV100" s="11"/>
      <c r="AW100" s="11"/>
      <c r="AX100" s="52"/>
      <c r="AY100" s="70"/>
      <c r="AZ100" s="11"/>
      <c r="BA100" s="11"/>
      <c r="BB100" s="11"/>
      <c r="BC100" s="11"/>
      <c r="BD100" s="11"/>
      <c r="BE100" s="11"/>
      <c r="BF100" s="11"/>
      <c r="BG100" s="11"/>
      <c r="BH100" s="52"/>
    </row>
    <row r="101" spans="1:60" ht="14.85" customHeight="1">
      <c r="A101" s="501" t="s">
        <v>4</v>
      </c>
      <c r="B101" s="501"/>
      <c r="C101" s="453" t="str">
        <f>$C$3</f>
        <v>READECUACIÓN SEDE SERVICIOS GENERALES</v>
      </c>
      <c r="D101" s="453"/>
      <c r="E101" s="453"/>
      <c r="F101" s="453"/>
      <c r="G101" s="453"/>
      <c r="H101" s="453"/>
      <c r="I101" s="453"/>
      <c r="J101" s="453"/>
      <c r="K101" s="501" t="s">
        <v>4</v>
      </c>
      <c r="L101" s="501"/>
      <c r="M101" s="453" t="str">
        <f>$C$3</f>
        <v>READECUACIÓN SEDE SERVICIOS GENERALES</v>
      </c>
      <c r="N101" s="453"/>
      <c r="O101" s="453"/>
      <c r="P101" s="453"/>
      <c r="Q101" s="453"/>
      <c r="R101" s="453"/>
      <c r="S101" s="453"/>
      <c r="T101" s="453"/>
      <c r="U101" s="501" t="s">
        <v>4</v>
      </c>
      <c r="V101" s="501"/>
      <c r="W101" s="453" t="str">
        <f>$C$3</f>
        <v>READECUACIÓN SEDE SERVICIOS GENERALES</v>
      </c>
      <c r="X101" s="453"/>
      <c r="Y101" s="453"/>
      <c r="Z101" s="453"/>
      <c r="AA101" s="453"/>
      <c r="AB101" s="453"/>
      <c r="AC101" s="453"/>
      <c r="AD101" s="453"/>
      <c r="AE101" s="501" t="s">
        <v>4</v>
      </c>
      <c r="AF101" s="501"/>
      <c r="AG101" s="453" t="str">
        <f>$C$3</f>
        <v>READECUACIÓN SEDE SERVICIOS GENERALES</v>
      </c>
      <c r="AH101" s="453"/>
      <c r="AI101" s="453"/>
      <c r="AJ101" s="453"/>
      <c r="AK101" s="453"/>
      <c r="AL101" s="453"/>
      <c r="AM101" s="453"/>
      <c r="AN101" s="480"/>
      <c r="AO101" s="501" t="s">
        <v>4</v>
      </c>
      <c r="AP101" s="501"/>
      <c r="AQ101" s="453" t="str">
        <f>$C$3</f>
        <v>READECUACIÓN SEDE SERVICIOS GENERALES</v>
      </c>
      <c r="AR101" s="453"/>
      <c r="AS101" s="453"/>
      <c r="AT101" s="453"/>
      <c r="AU101" s="453"/>
      <c r="AV101" s="453"/>
      <c r="AW101" s="453"/>
      <c r="AX101" s="453"/>
      <c r="AY101" s="501" t="s">
        <v>4</v>
      </c>
      <c r="AZ101" s="501"/>
      <c r="BA101" s="453" t="str">
        <f>$C$3</f>
        <v>READECUACIÓN SEDE SERVICIOS GENERALES</v>
      </c>
      <c r="BB101" s="453"/>
      <c r="BC101" s="453"/>
      <c r="BD101" s="453"/>
      <c r="BE101" s="453"/>
      <c r="BF101" s="453"/>
      <c r="BG101" s="453"/>
      <c r="BH101" s="453"/>
    </row>
    <row r="102" spans="1:60" ht="14.85" customHeight="1">
      <c r="A102" s="501" t="s">
        <v>5</v>
      </c>
      <c r="B102" s="501"/>
      <c r="C102" s="453" t="str">
        <f>$C$4</f>
        <v>UNIVERSIDAD DEL CAUCA -SERVICIOS GENERALES</v>
      </c>
      <c r="D102" s="453"/>
      <c r="E102" s="453"/>
      <c r="F102" s="453"/>
      <c r="G102" s="453"/>
      <c r="H102" s="453"/>
      <c r="I102" s="453"/>
      <c r="J102" s="453"/>
      <c r="K102" s="501" t="s">
        <v>5</v>
      </c>
      <c r="L102" s="501"/>
      <c r="M102" s="453" t="str">
        <f>$C$4</f>
        <v>UNIVERSIDAD DEL CAUCA -SERVICIOS GENERALES</v>
      </c>
      <c r="N102" s="453"/>
      <c r="O102" s="453"/>
      <c r="P102" s="453"/>
      <c r="Q102" s="453"/>
      <c r="R102" s="453"/>
      <c r="S102" s="453"/>
      <c r="T102" s="453"/>
      <c r="U102" s="501" t="s">
        <v>5</v>
      </c>
      <c r="V102" s="501"/>
      <c r="W102" s="453" t="str">
        <f>$C$4</f>
        <v>UNIVERSIDAD DEL CAUCA -SERVICIOS GENERALES</v>
      </c>
      <c r="X102" s="453"/>
      <c r="Y102" s="453"/>
      <c r="Z102" s="453"/>
      <c r="AA102" s="453"/>
      <c r="AB102" s="453"/>
      <c r="AC102" s="453"/>
      <c r="AD102" s="453"/>
      <c r="AE102" s="501" t="s">
        <v>5</v>
      </c>
      <c r="AF102" s="501"/>
      <c r="AG102" s="453" t="str">
        <f>$C$4</f>
        <v>UNIVERSIDAD DEL CAUCA -SERVICIOS GENERALES</v>
      </c>
      <c r="AH102" s="453"/>
      <c r="AI102" s="453"/>
      <c r="AJ102" s="453"/>
      <c r="AK102" s="453"/>
      <c r="AL102" s="453"/>
      <c r="AM102" s="453"/>
      <c r="AN102" s="480"/>
      <c r="AO102" s="501" t="s">
        <v>5</v>
      </c>
      <c r="AP102" s="501"/>
      <c r="AQ102" s="453" t="str">
        <f>$C$4</f>
        <v>UNIVERSIDAD DEL CAUCA -SERVICIOS GENERALES</v>
      </c>
      <c r="AR102" s="453"/>
      <c r="AS102" s="453"/>
      <c r="AT102" s="453"/>
      <c r="AU102" s="453"/>
      <c r="AV102" s="453"/>
      <c r="AW102" s="453"/>
      <c r="AX102" s="453"/>
      <c r="AY102" s="501" t="s">
        <v>5</v>
      </c>
      <c r="AZ102" s="501"/>
      <c r="BA102" s="453" t="str">
        <f>$C$4</f>
        <v>UNIVERSIDAD DEL CAUCA -SERVICIOS GENERALES</v>
      </c>
      <c r="BB102" s="453"/>
      <c r="BC102" s="453"/>
      <c r="BD102" s="453"/>
      <c r="BE102" s="453"/>
      <c r="BF102" s="453"/>
      <c r="BG102" s="453"/>
      <c r="BH102" s="453"/>
    </row>
    <row r="103" spans="1:60" ht="14.85" customHeight="1">
      <c r="A103" s="501" t="s">
        <v>17</v>
      </c>
      <c r="B103" s="501"/>
      <c r="C103" s="453" t="str">
        <f>$C$5</f>
        <v>UNIVERSIDAD DEL CAUCA</v>
      </c>
      <c r="D103" s="453"/>
      <c r="E103" s="453"/>
      <c r="F103" s="453"/>
      <c r="G103" s="453"/>
      <c r="H103" s="453"/>
      <c r="I103" s="453"/>
      <c r="J103" s="453"/>
      <c r="K103" s="501" t="s">
        <v>17</v>
      </c>
      <c r="L103" s="501"/>
      <c r="M103" s="453" t="str">
        <f>$C$5</f>
        <v>UNIVERSIDAD DEL CAUCA</v>
      </c>
      <c r="N103" s="453"/>
      <c r="O103" s="453"/>
      <c r="P103" s="453"/>
      <c r="Q103" s="453"/>
      <c r="R103" s="453"/>
      <c r="S103" s="453"/>
      <c r="T103" s="453"/>
      <c r="U103" s="501" t="s">
        <v>17</v>
      </c>
      <c r="V103" s="501"/>
      <c r="W103" s="453" t="str">
        <f>$C$5</f>
        <v>UNIVERSIDAD DEL CAUCA</v>
      </c>
      <c r="X103" s="453"/>
      <c r="Y103" s="453"/>
      <c r="Z103" s="453"/>
      <c r="AA103" s="453"/>
      <c r="AB103" s="453"/>
      <c r="AC103" s="453"/>
      <c r="AD103" s="453"/>
      <c r="AE103" s="501" t="s">
        <v>17</v>
      </c>
      <c r="AF103" s="501"/>
      <c r="AG103" s="453" t="str">
        <f>$C$5</f>
        <v>UNIVERSIDAD DEL CAUCA</v>
      </c>
      <c r="AH103" s="453"/>
      <c r="AI103" s="453"/>
      <c r="AJ103" s="453"/>
      <c r="AK103" s="453"/>
      <c r="AL103" s="453"/>
      <c r="AM103" s="453"/>
      <c r="AN103" s="480"/>
      <c r="AO103" s="501" t="s">
        <v>17</v>
      </c>
      <c r="AP103" s="501"/>
      <c r="AQ103" s="453" t="str">
        <f>$C$5</f>
        <v>UNIVERSIDAD DEL CAUCA</v>
      </c>
      <c r="AR103" s="453"/>
      <c r="AS103" s="453"/>
      <c r="AT103" s="453"/>
      <c r="AU103" s="453"/>
      <c r="AV103" s="453"/>
      <c r="AW103" s="453"/>
      <c r="AX103" s="453"/>
      <c r="AY103" s="501" t="s">
        <v>17</v>
      </c>
      <c r="AZ103" s="501"/>
      <c r="BA103" s="453" t="str">
        <f>$C$5</f>
        <v>UNIVERSIDAD DEL CAUCA</v>
      </c>
      <c r="BB103" s="453"/>
      <c r="BC103" s="453"/>
      <c r="BD103" s="453"/>
      <c r="BE103" s="453"/>
      <c r="BF103" s="453"/>
      <c r="BG103" s="453"/>
      <c r="BH103" s="453"/>
    </row>
    <row r="104" spans="1:60" ht="14.85" customHeight="1">
      <c r="A104" s="482" t="s">
        <v>18</v>
      </c>
      <c r="B104" s="472"/>
      <c r="C104" s="480" t="str">
        <f>$C$6</f>
        <v>ING. JOHN JAIRO LEDEZMA SOLANO</v>
      </c>
      <c r="D104" s="474"/>
      <c r="E104" s="474"/>
      <c r="F104" s="474"/>
      <c r="G104" s="474"/>
      <c r="H104" s="474"/>
      <c r="I104" s="474"/>
      <c r="J104" s="502"/>
      <c r="K104" s="482" t="s">
        <v>18</v>
      </c>
      <c r="L104" s="472"/>
      <c r="M104" s="480" t="str">
        <f>$C$6</f>
        <v>ING. JOHN JAIRO LEDEZMA SOLANO</v>
      </c>
      <c r="N104" s="474"/>
      <c r="O104" s="474"/>
      <c r="P104" s="474"/>
      <c r="Q104" s="474"/>
      <c r="R104" s="474"/>
      <c r="S104" s="474"/>
      <c r="T104" s="502"/>
      <c r="U104" s="482" t="s">
        <v>18</v>
      </c>
      <c r="V104" s="472"/>
      <c r="W104" s="480" t="str">
        <f>$C$6</f>
        <v>ING. JOHN JAIRO LEDEZMA SOLANO</v>
      </c>
      <c r="X104" s="474"/>
      <c r="Y104" s="474"/>
      <c r="Z104" s="474"/>
      <c r="AA104" s="474"/>
      <c r="AB104" s="474"/>
      <c r="AC104" s="474"/>
      <c r="AD104" s="502"/>
      <c r="AE104" s="482" t="s">
        <v>18</v>
      </c>
      <c r="AF104" s="472"/>
      <c r="AG104" s="480" t="str">
        <f>$C$6</f>
        <v>ING. JOHN JAIRO LEDEZMA SOLANO</v>
      </c>
      <c r="AH104" s="474"/>
      <c r="AI104" s="474"/>
      <c r="AJ104" s="474"/>
      <c r="AK104" s="474"/>
      <c r="AL104" s="474"/>
      <c r="AM104" s="474"/>
      <c r="AN104" s="474"/>
      <c r="AO104" s="482" t="s">
        <v>18</v>
      </c>
      <c r="AP104" s="472"/>
      <c r="AQ104" s="480" t="str">
        <f>$C$6</f>
        <v>ING. JOHN JAIRO LEDEZMA SOLANO</v>
      </c>
      <c r="AR104" s="474"/>
      <c r="AS104" s="474"/>
      <c r="AT104" s="474"/>
      <c r="AU104" s="474"/>
      <c r="AV104" s="474"/>
      <c r="AW104" s="474"/>
      <c r="AX104" s="502"/>
      <c r="AY104" s="482" t="s">
        <v>18</v>
      </c>
      <c r="AZ104" s="472"/>
      <c r="BA104" s="480" t="str">
        <f>$C$6</f>
        <v>ING. JOHN JAIRO LEDEZMA SOLANO</v>
      </c>
      <c r="BB104" s="474"/>
      <c r="BC104" s="474"/>
      <c r="BD104" s="474"/>
      <c r="BE104" s="474"/>
      <c r="BF104" s="474"/>
      <c r="BG104" s="474"/>
      <c r="BH104" s="502"/>
    </row>
    <row r="105" spans="1:60" ht="14.85" customHeight="1">
      <c r="A105" s="501" t="s">
        <v>6</v>
      </c>
      <c r="B105" s="501"/>
      <c r="C105" s="539" t="str">
        <f>$C$7</f>
        <v>FEBRERO DE 2011</v>
      </c>
      <c r="D105" s="540"/>
      <c r="E105" s="540"/>
      <c r="F105" s="531" t="str">
        <f>$F$7</f>
        <v>MP 19202-128892 CAU</v>
      </c>
      <c r="G105" s="531"/>
      <c r="H105" s="531"/>
      <c r="I105" s="531"/>
      <c r="J105" s="531"/>
      <c r="K105" s="501" t="s">
        <v>6</v>
      </c>
      <c r="L105" s="501"/>
      <c r="M105" s="539" t="str">
        <f>$C$7</f>
        <v>FEBRERO DE 2011</v>
      </c>
      <c r="N105" s="540"/>
      <c r="O105" s="540"/>
      <c r="P105" s="531" t="str">
        <f>$F$7</f>
        <v>MP 19202-128892 CAU</v>
      </c>
      <c r="Q105" s="531"/>
      <c r="R105" s="531"/>
      <c r="S105" s="531"/>
      <c r="T105" s="531"/>
      <c r="U105" s="501" t="s">
        <v>6</v>
      </c>
      <c r="V105" s="501"/>
      <c r="W105" s="539" t="str">
        <f>$C$7</f>
        <v>FEBRERO DE 2011</v>
      </c>
      <c r="X105" s="540"/>
      <c r="Y105" s="540"/>
      <c r="Z105" s="531" t="str">
        <f>$F$7</f>
        <v>MP 19202-128892 CAU</v>
      </c>
      <c r="AA105" s="531"/>
      <c r="AB105" s="531"/>
      <c r="AC105" s="531"/>
      <c r="AD105" s="531"/>
      <c r="AE105" s="501" t="s">
        <v>6</v>
      </c>
      <c r="AF105" s="501"/>
      <c r="AG105" s="539" t="str">
        <f>$C$7</f>
        <v>FEBRERO DE 2011</v>
      </c>
      <c r="AH105" s="540"/>
      <c r="AI105" s="540"/>
      <c r="AJ105" s="531" t="str">
        <f>$F$7</f>
        <v>MP 19202-128892 CAU</v>
      </c>
      <c r="AK105" s="531"/>
      <c r="AL105" s="531"/>
      <c r="AM105" s="531"/>
      <c r="AN105" s="539"/>
      <c r="AO105" s="501" t="s">
        <v>6</v>
      </c>
      <c r="AP105" s="501"/>
      <c r="AQ105" s="539" t="str">
        <f>$C$7</f>
        <v>FEBRERO DE 2011</v>
      </c>
      <c r="AR105" s="540"/>
      <c r="AS105" s="540"/>
      <c r="AT105" s="531" t="str">
        <f>$F$7</f>
        <v>MP 19202-128892 CAU</v>
      </c>
      <c r="AU105" s="531"/>
      <c r="AV105" s="531"/>
      <c r="AW105" s="531"/>
      <c r="AX105" s="531"/>
      <c r="AY105" s="501" t="s">
        <v>6</v>
      </c>
      <c r="AZ105" s="501"/>
      <c r="BA105" s="539" t="str">
        <f>$C$7</f>
        <v>FEBRERO DE 2011</v>
      </c>
      <c r="BB105" s="540"/>
      <c r="BC105" s="540"/>
      <c r="BD105" s="531" t="str">
        <f>$F$7</f>
        <v>MP 19202-128892 CAU</v>
      </c>
      <c r="BE105" s="531"/>
      <c r="BF105" s="531"/>
      <c r="BG105" s="531"/>
      <c r="BH105" s="531"/>
    </row>
    <row r="106" spans="1:60" ht="4.5" customHeight="1">
      <c r="B106" s="72"/>
      <c r="C106" s="72"/>
      <c r="D106" s="72"/>
      <c r="E106" s="72"/>
      <c r="F106" s="72"/>
      <c r="G106" s="72"/>
      <c r="K106" s="71"/>
      <c r="L106" s="72"/>
      <c r="M106" s="72"/>
      <c r="N106" s="72"/>
      <c r="O106" s="72"/>
      <c r="P106" s="72"/>
      <c r="Q106" s="72"/>
      <c r="R106" s="7"/>
      <c r="S106" s="7"/>
      <c r="T106" s="106"/>
      <c r="V106" s="72"/>
      <c r="W106" s="72"/>
      <c r="X106" s="72"/>
      <c r="Y106" s="72"/>
      <c r="Z106" s="72"/>
      <c r="AA106" s="104"/>
      <c r="AE106" s="71"/>
      <c r="AF106" s="72"/>
      <c r="AG106" s="72"/>
      <c r="AH106" s="72"/>
      <c r="AI106" s="72"/>
      <c r="AJ106" s="72"/>
      <c r="AK106" s="72"/>
      <c r="AL106" s="7"/>
      <c r="AM106" s="7"/>
      <c r="AN106" s="7"/>
      <c r="AO106" s="71"/>
      <c r="AP106" s="72"/>
      <c r="AQ106" s="72"/>
      <c r="AR106" s="72"/>
      <c r="AS106" s="72"/>
      <c r="AT106" s="72"/>
      <c r="AU106" s="72"/>
      <c r="AV106" s="7"/>
      <c r="AW106" s="7"/>
      <c r="AX106" s="106"/>
      <c r="AY106" s="71"/>
      <c r="AZ106" s="72"/>
      <c r="BA106" s="72"/>
      <c r="BB106" s="72"/>
      <c r="BC106" s="72"/>
      <c r="BD106" s="72"/>
      <c r="BE106" s="72"/>
      <c r="BF106" s="7"/>
      <c r="BG106" s="7"/>
      <c r="BH106" s="106"/>
    </row>
    <row r="107" spans="1:60" ht="14.85" customHeight="1">
      <c r="A107" s="5" t="s">
        <v>9</v>
      </c>
      <c r="B107" s="549" t="s">
        <v>8</v>
      </c>
      <c r="C107" s="453" t="e">
        <f>#REF!</f>
        <v>#REF!</v>
      </c>
      <c r="D107" s="453"/>
      <c r="E107" s="453"/>
      <c r="F107" s="549" t="s">
        <v>10</v>
      </c>
      <c r="G107" s="549" t="e">
        <f>#REF!</f>
        <v>#REF!</v>
      </c>
      <c r="H107" s="513" t="s">
        <v>23</v>
      </c>
      <c r="I107" s="500"/>
      <c r="J107" s="514"/>
      <c r="K107" s="5" t="s">
        <v>9</v>
      </c>
      <c r="L107" s="549" t="s">
        <v>8</v>
      </c>
      <c r="M107" s="453" t="e">
        <f>#REF!</f>
        <v>#REF!</v>
      </c>
      <c r="N107" s="453"/>
      <c r="O107" s="453"/>
      <c r="P107" s="549" t="s">
        <v>10</v>
      </c>
      <c r="Q107" s="549" t="e">
        <f>#REF!</f>
        <v>#REF!</v>
      </c>
      <c r="R107" s="513" t="s">
        <v>23</v>
      </c>
      <c r="S107" s="500"/>
      <c r="T107" s="514"/>
      <c r="U107" s="5" t="s">
        <v>9</v>
      </c>
      <c r="V107" s="549" t="s">
        <v>8</v>
      </c>
      <c r="W107" s="453" t="e">
        <f>#REF!</f>
        <v>#REF!</v>
      </c>
      <c r="X107" s="453"/>
      <c r="Y107" s="453"/>
      <c r="Z107" s="549" t="s">
        <v>10</v>
      </c>
      <c r="AA107" s="542" t="e">
        <f>#REF!</f>
        <v>#REF!</v>
      </c>
      <c r="AB107" s="513" t="s">
        <v>23</v>
      </c>
      <c r="AC107" s="500"/>
      <c r="AD107" s="514"/>
      <c r="AE107" s="5" t="s">
        <v>9</v>
      </c>
      <c r="AF107" s="549" t="s">
        <v>8</v>
      </c>
      <c r="AG107" s="453" t="e">
        <f>#REF!</f>
        <v>#REF!</v>
      </c>
      <c r="AH107" s="453"/>
      <c r="AI107" s="453"/>
      <c r="AJ107" s="549" t="s">
        <v>10</v>
      </c>
      <c r="AK107" s="549" t="e">
        <f>#REF!</f>
        <v>#REF!</v>
      </c>
      <c r="AL107" s="513" t="s">
        <v>23</v>
      </c>
      <c r="AM107" s="500"/>
      <c r="AN107" s="500"/>
      <c r="AO107" s="5" t="s">
        <v>9</v>
      </c>
      <c r="AP107" s="549" t="s">
        <v>8</v>
      </c>
      <c r="AQ107" s="453" t="e">
        <f>#REF!</f>
        <v>#REF!</v>
      </c>
      <c r="AR107" s="453"/>
      <c r="AS107" s="453"/>
      <c r="AT107" s="549" t="s">
        <v>10</v>
      </c>
      <c r="AU107" s="549" t="e">
        <f>#REF!</f>
        <v>#REF!</v>
      </c>
      <c r="AV107" s="513" t="s">
        <v>23</v>
      </c>
      <c r="AW107" s="500"/>
      <c r="AX107" s="514"/>
      <c r="AY107" s="5" t="s">
        <v>9</v>
      </c>
      <c r="AZ107" s="549" t="s">
        <v>8</v>
      </c>
      <c r="BA107" s="453" t="e">
        <f>#REF!</f>
        <v>#REF!</v>
      </c>
      <c r="BB107" s="453"/>
      <c r="BC107" s="453"/>
      <c r="BD107" s="549" t="s">
        <v>10</v>
      </c>
      <c r="BE107" s="549" t="e">
        <f>#REF!</f>
        <v>#REF!</v>
      </c>
      <c r="BF107" s="513" t="s">
        <v>23</v>
      </c>
      <c r="BG107" s="500"/>
      <c r="BH107" s="514"/>
    </row>
    <row r="108" spans="1:60" ht="14.85" customHeight="1">
      <c r="A108" s="59" t="e">
        <f>#REF!</f>
        <v>#REF!</v>
      </c>
      <c r="B108" s="550"/>
      <c r="C108" s="453"/>
      <c r="D108" s="453"/>
      <c r="E108" s="453"/>
      <c r="F108" s="550"/>
      <c r="G108" s="550"/>
      <c r="H108" s="1">
        <v>3</v>
      </c>
      <c r="I108" s="68" t="s">
        <v>24</v>
      </c>
      <c r="J108" s="69">
        <f>$J$10</f>
        <v>10</v>
      </c>
      <c r="K108" s="59" t="e">
        <f>#REF!</f>
        <v>#REF!</v>
      </c>
      <c r="L108" s="550"/>
      <c r="M108" s="453"/>
      <c r="N108" s="453"/>
      <c r="O108" s="453"/>
      <c r="P108" s="550"/>
      <c r="Q108" s="550"/>
      <c r="R108" s="1"/>
      <c r="S108" s="4" t="s">
        <v>24</v>
      </c>
      <c r="T108" s="91"/>
      <c r="U108" s="59" t="e">
        <f>#REF!</f>
        <v>#REF!</v>
      </c>
      <c r="V108" s="550"/>
      <c r="W108" s="453"/>
      <c r="X108" s="453"/>
      <c r="Y108" s="453"/>
      <c r="Z108" s="550"/>
      <c r="AA108" s="543"/>
      <c r="AB108" s="97"/>
      <c r="AC108" s="4" t="s">
        <v>24</v>
      </c>
      <c r="AD108" s="91"/>
      <c r="AE108" s="59" t="e">
        <f>#REF!</f>
        <v>#REF!</v>
      </c>
      <c r="AF108" s="550"/>
      <c r="AG108" s="453"/>
      <c r="AH108" s="453"/>
      <c r="AI108" s="453"/>
      <c r="AJ108" s="550"/>
      <c r="AK108" s="550"/>
      <c r="AL108" s="1"/>
      <c r="AM108" s="4" t="s">
        <v>24</v>
      </c>
      <c r="AN108" s="4"/>
      <c r="AO108" s="59" t="e">
        <f>#REF!</f>
        <v>#REF!</v>
      </c>
      <c r="AP108" s="550"/>
      <c r="AQ108" s="453"/>
      <c r="AR108" s="453"/>
      <c r="AS108" s="453"/>
      <c r="AT108" s="550"/>
      <c r="AU108" s="550"/>
      <c r="AV108" s="1"/>
      <c r="AW108" s="4" t="s">
        <v>24</v>
      </c>
      <c r="AX108" s="91"/>
      <c r="AY108" s="59" t="e">
        <f>#REF!</f>
        <v>#REF!</v>
      </c>
      <c r="AZ108" s="550"/>
      <c r="BA108" s="453"/>
      <c r="BB108" s="453"/>
      <c r="BC108" s="453"/>
      <c r="BD108" s="550"/>
      <c r="BE108" s="550"/>
      <c r="BF108" s="1"/>
      <c r="BG108" s="4" t="s">
        <v>24</v>
      </c>
      <c r="BH108" s="91"/>
    </row>
    <row r="109" spans="1:60" ht="14.85" customHeight="1">
      <c r="A109" s="5" t="s">
        <v>9</v>
      </c>
      <c r="B109" s="549" t="s">
        <v>7</v>
      </c>
      <c r="C109" s="565" t="e">
        <f>#REF!</f>
        <v>#REF!</v>
      </c>
      <c r="D109" s="566"/>
      <c r="E109" s="567"/>
      <c r="F109" s="480" t="s">
        <v>22</v>
      </c>
      <c r="G109" s="502"/>
      <c r="H109" s="513"/>
      <c r="I109" s="500"/>
      <c r="J109" s="514"/>
      <c r="K109" s="5" t="s">
        <v>9</v>
      </c>
      <c r="L109" s="549" t="s">
        <v>7</v>
      </c>
      <c r="M109" s="623" t="e">
        <f>#REF!</f>
        <v>#REF!</v>
      </c>
      <c r="N109" s="624"/>
      <c r="O109" s="625"/>
      <c r="P109" s="480" t="s">
        <v>22</v>
      </c>
      <c r="Q109" s="502"/>
      <c r="R109" s="513"/>
      <c r="S109" s="500"/>
      <c r="T109" s="514"/>
      <c r="U109" s="5" t="s">
        <v>9</v>
      </c>
      <c r="V109" s="549" t="s">
        <v>7</v>
      </c>
      <c r="W109" s="565" t="e">
        <f>#REF!</f>
        <v>#REF!</v>
      </c>
      <c r="X109" s="566"/>
      <c r="Y109" s="567"/>
      <c r="Z109" s="480" t="s">
        <v>22</v>
      </c>
      <c r="AA109" s="502"/>
      <c r="AB109" s="513"/>
      <c r="AC109" s="500"/>
      <c r="AD109" s="514"/>
      <c r="AE109" s="5" t="s">
        <v>9</v>
      </c>
      <c r="AF109" s="549" t="s">
        <v>7</v>
      </c>
      <c r="AG109" s="559" t="e">
        <f>#REF!</f>
        <v>#REF!</v>
      </c>
      <c r="AH109" s="560"/>
      <c r="AI109" s="561"/>
      <c r="AJ109" s="480" t="s">
        <v>22</v>
      </c>
      <c r="AK109" s="502"/>
      <c r="AL109" s="513"/>
      <c r="AM109" s="500"/>
      <c r="AN109" s="500"/>
      <c r="AO109" s="5" t="s">
        <v>9</v>
      </c>
      <c r="AP109" s="549" t="s">
        <v>7</v>
      </c>
      <c r="AQ109" s="559" t="e">
        <f>#REF!</f>
        <v>#REF!</v>
      </c>
      <c r="AR109" s="560"/>
      <c r="AS109" s="561"/>
      <c r="AT109" s="480" t="s">
        <v>22</v>
      </c>
      <c r="AU109" s="502"/>
      <c r="AV109" s="513"/>
      <c r="AW109" s="500"/>
      <c r="AX109" s="514"/>
      <c r="AY109" s="5" t="s">
        <v>9</v>
      </c>
      <c r="AZ109" s="549" t="s">
        <v>7</v>
      </c>
      <c r="BA109" s="559" t="e">
        <f>#REF!</f>
        <v>#REF!</v>
      </c>
      <c r="BB109" s="560"/>
      <c r="BC109" s="561"/>
      <c r="BD109" s="480" t="s">
        <v>22</v>
      </c>
      <c r="BE109" s="502"/>
      <c r="BF109" s="513"/>
      <c r="BG109" s="500"/>
      <c r="BH109" s="514"/>
    </row>
    <row r="110" spans="1:60" ht="31.5" customHeight="1">
      <c r="A110" s="60" t="e">
        <f>#REF!</f>
        <v>#REF!</v>
      </c>
      <c r="B110" s="550"/>
      <c r="C110" s="568"/>
      <c r="D110" s="569"/>
      <c r="E110" s="570"/>
      <c r="F110" s="515"/>
      <c r="G110" s="516"/>
      <c r="H110" s="516"/>
      <c r="I110" s="516"/>
      <c r="J110" s="517"/>
      <c r="K110" s="60" t="e">
        <f>#REF!</f>
        <v>#REF!</v>
      </c>
      <c r="L110" s="550"/>
      <c r="M110" s="626"/>
      <c r="N110" s="627"/>
      <c r="O110" s="628"/>
      <c r="P110" s="515"/>
      <c r="Q110" s="516"/>
      <c r="R110" s="516"/>
      <c r="S110" s="516"/>
      <c r="T110" s="517"/>
      <c r="U110" s="60" t="e">
        <f>#REF!</f>
        <v>#REF!</v>
      </c>
      <c r="V110" s="550"/>
      <c r="W110" s="568"/>
      <c r="X110" s="569"/>
      <c r="Y110" s="570"/>
      <c r="Z110" s="515"/>
      <c r="AA110" s="516"/>
      <c r="AB110" s="516"/>
      <c r="AC110" s="516"/>
      <c r="AD110" s="517"/>
      <c r="AE110" s="60" t="e">
        <f>#REF!</f>
        <v>#REF!</v>
      </c>
      <c r="AF110" s="550"/>
      <c r="AG110" s="562"/>
      <c r="AH110" s="563"/>
      <c r="AI110" s="564"/>
      <c r="AJ110" s="515"/>
      <c r="AK110" s="516"/>
      <c r="AL110" s="516"/>
      <c r="AM110" s="516"/>
      <c r="AN110" s="516"/>
      <c r="AO110" s="60" t="e">
        <f>#REF!</f>
        <v>#REF!</v>
      </c>
      <c r="AP110" s="550"/>
      <c r="AQ110" s="562"/>
      <c r="AR110" s="563"/>
      <c r="AS110" s="564"/>
      <c r="AT110" s="515"/>
      <c r="AU110" s="516"/>
      <c r="AV110" s="516"/>
      <c r="AW110" s="516"/>
      <c r="AX110" s="517"/>
      <c r="AY110" s="60" t="e">
        <f>#REF!</f>
        <v>#REF!</v>
      </c>
      <c r="AZ110" s="550"/>
      <c r="BA110" s="562"/>
      <c r="BB110" s="563"/>
      <c r="BC110" s="564"/>
      <c r="BD110" s="515"/>
      <c r="BE110" s="516"/>
      <c r="BF110" s="516"/>
      <c r="BG110" s="516"/>
      <c r="BH110" s="517"/>
    </row>
    <row r="111" spans="1:60" ht="3.75" customHeight="1">
      <c r="K111" s="71"/>
      <c r="L111" s="7"/>
      <c r="M111" s="7"/>
      <c r="N111" s="7"/>
      <c r="O111" s="7"/>
      <c r="P111" s="7"/>
      <c r="Q111" s="7"/>
      <c r="R111" s="7"/>
      <c r="S111" s="7"/>
      <c r="T111" s="106"/>
      <c r="AE111" s="71"/>
      <c r="AF111" s="7"/>
      <c r="AG111" s="7"/>
      <c r="AH111" s="7"/>
      <c r="AI111" s="7"/>
      <c r="AJ111" s="7"/>
      <c r="AK111" s="7"/>
      <c r="AL111" s="7"/>
      <c r="AM111" s="7"/>
      <c r="AN111" s="7"/>
      <c r="AO111" s="71"/>
      <c r="AP111" s="7"/>
      <c r="AQ111" s="7"/>
      <c r="AR111" s="7"/>
      <c r="AS111" s="7"/>
      <c r="AT111" s="7"/>
      <c r="AU111" s="7"/>
      <c r="AV111" s="7"/>
      <c r="AW111" s="7"/>
      <c r="AX111" s="106"/>
      <c r="AY111" s="71"/>
      <c r="AZ111" s="7"/>
      <c r="BA111" s="7"/>
      <c r="BB111" s="7"/>
      <c r="BC111" s="7"/>
      <c r="BD111" s="7"/>
      <c r="BE111" s="7"/>
      <c r="BF111" s="7"/>
      <c r="BG111" s="7"/>
      <c r="BH111" s="106"/>
    </row>
    <row r="112" spans="1:60" ht="18">
      <c r="A112" s="557" t="s">
        <v>27</v>
      </c>
      <c r="B112" s="558"/>
      <c r="K112" s="557" t="s">
        <v>27</v>
      </c>
      <c r="L112" s="558"/>
      <c r="M112" s="7"/>
      <c r="N112" s="7"/>
      <c r="O112" s="7"/>
      <c r="P112" s="7"/>
      <c r="Q112" s="7"/>
      <c r="R112" s="7"/>
      <c r="S112" s="7"/>
      <c r="T112" s="106"/>
      <c r="U112" s="557" t="s">
        <v>27</v>
      </c>
      <c r="V112" s="558"/>
      <c r="AE112" s="557" t="s">
        <v>27</v>
      </c>
      <c r="AF112" s="558"/>
      <c r="AG112" s="7"/>
      <c r="AH112" s="7"/>
      <c r="AI112" s="7"/>
      <c r="AJ112" s="7"/>
      <c r="AK112" s="7"/>
      <c r="AL112" s="7"/>
      <c r="AM112" s="7"/>
      <c r="AN112" s="7"/>
      <c r="AO112" s="557" t="s">
        <v>27</v>
      </c>
      <c r="AP112" s="558"/>
      <c r="AQ112" s="7"/>
      <c r="AR112" s="7"/>
      <c r="AS112" s="7"/>
      <c r="AT112" s="7"/>
      <c r="AU112" s="7"/>
      <c r="AV112" s="7"/>
      <c r="AW112" s="7"/>
      <c r="AX112" s="106"/>
      <c r="AY112" s="557" t="s">
        <v>27</v>
      </c>
      <c r="AZ112" s="558"/>
      <c r="BA112" s="7"/>
      <c r="BB112" s="7"/>
      <c r="BC112" s="7"/>
      <c r="BD112" s="7"/>
      <c r="BE112" s="7"/>
      <c r="BF112" s="7"/>
      <c r="BG112" s="7"/>
      <c r="BH112" s="106"/>
    </row>
    <row r="113" spans="1:60" ht="33" customHeight="1">
      <c r="A113" s="464" t="s">
        <v>25</v>
      </c>
      <c r="B113" s="464"/>
      <c r="C113" s="464"/>
      <c r="D113" s="47" t="s">
        <v>28</v>
      </c>
      <c r="E113" s="537" t="s">
        <v>14</v>
      </c>
      <c r="F113" s="538"/>
      <c r="G113" s="537" t="s">
        <v>12</v>
      </c>
      <c r="H113" s="538"/>
      <c r="I113" s="456" t="s">
        <v>11</v>
      </c>
      <c r="J113" s="458"/>
      <c r="K113" s="464" t="s">
        <v>25</v>
      </c>
      <c r="L113" s="464"/>
      <c r="M113" s="464"/>
      <c r="N113" s="47" t="s">
        <v>28</v>
      </c>
      <c r="O113" s="537" t="s">
        <v>14</v>
      </c>
      <c r="P113" s="538"/>
      <c r="Q113" s="537" t="s">
        <v>12</v>
      </c>
      <c r="R113" s="538"/>
      <c r="S113" s="464" t="s">
        <v>11</v>
      </c>
      <c r="T113" s="464"/>
      <c r="U113" s="464" t="s">
        <v>25</v>
      </c>
      <c r="V113" s="464"/>
      <c r="W113" s="464"/>
      <c r="X113" s="47" t="s">
        <v>28</v>
      </c>
      <c r="Y113" s="537" t="s">
        <v>14</v>
      </c>
      <c r="Z113" s="538"/>
      <c r="AA113" s="465" t="s">
        <v>12</v>
      </c>
      <c r="AB113" s="466"/>
      <c r="AC113" s="464" t="s">
        <v>11</v>
      </c>
      <c r="AD113" s="464"/>
      <c r="AE113" s="464" t="s">
        <v>25</v>
      </c>
      <c r="AF113" s="464"/>
      <c r="AG113" s="464"/>
      <c r="AH113" s="47" t="s">
        <v>28</v>
      </c>
      <c r="AI113" s="537" t="s">
        <v>14</v>
      </c>
      <c r="AJ113" s="538"/>
      <c r="AK113" s="537" t="s">
        <v>12</v>
      </c>
      <c r="AL113" s="538"/>
      <c r="AM113" s="464" t="s">
        <v>11</v>
      </c>
      <c r="AN113" s="456"/>
      <c r="AO113" s="464" t="s">
        <v>25</v>
      </c>
      <c r="AP113" s="464"/>
      <c r="AQ113" s="464"/>
      <c r="AR113" s="47" t="s">
        <v>28</v>
      </c>
      <c r="AS113" s="537" t="s">
        <v>14</v>
      </c>
      <c r="AT113" s="538"/>
      <c r="AU113" s="537" t="s">
        <v>12</v>
      </c>
      <c r="AV113" s="538"/>
      <c r="AW113" s="464" t="s">
        <v>11</v>
      </c>
      <c r="AX113" s="464"/>
      <c r="AY113" s="464" t="s">
        <v>25</v>
      </c>
      <c r="AZ113" s="464"/>
      <c r="BA113" s="464"/>
      <c r="BB113" s="47" t="s">
        <v>28</v>
      </c>
      <c r="BC113" s="537" t="s">
        <v>14</v>
      </c>
      <c r="BD113" s="538"/>
      <c r="BE113" s="537" t="s">
        <v>12</v>
      </c>
      <c r="BF113" s="538"/>
      <c r="BG113" s="464" t="s">
        <v>11</v>
      </c>
      <c r="BH113" s="464"/>
    </row>
    <row r="114" spans="1:60" ht="14.85" customHeight="1">
      <c r="A114" s="532" t="s">
        <v>79</v>
      </c>
      <c r="B114" s="521"/>
      <c r="C114" s="578"/>
      <c r="D114" s="48" t="s">
        <v>41</v>
      </c>
      <c r="E114" s="475"/>
      <c r="F114" s="476"/>
      <c r="G114" s="475"/>
      <c r="H114" s="476"/>
      <c r="I114" s="467" t="e">
        <f>I140*0.05</f>
        <v>#REF!</v>
      </c>
      <c r="J114" s="468"/>
      <c r="K114" s="545" t="s">
        <v>80</v>
      </c>
      <c r="L114" s="546"/>
      <c r="M114" s="547"/>
      <c r="N114" s="48" t="s">
        <v>41</v>
      </c>
      <c r="O114" s="475"/>
      <c r="P114" s="476"/>
      <c r="Q114" s="475"/>
      <c r="R114" s="476"/>
      <c r="S114" s="467" t="e">
        <f>0.05*S140</f>
        <v>#REF!</v>
      </c>
      <c r="T114" s="468"/>
      <c r="U114" s="545" t="s">
        <v>80</v>
      </c>
      <c r="V114" s="546"/>
      <c r="W114" s="547"/>
      <c r="X114" s="48" t="s">
        <v>41</v>
      </c>
      <c r="Y114" s="475"/>
      <c r="Z114" s="476"/>
      <c r="AA114" s="571"/>
      <c r="AB114" s="572"/>
      <c r="AC114" s="467" t="e">
        <f>0.05*AC140</f>
        <v>#REF!</v>
      </c>
      <c r="AD114" s="468"/>
      <c r="AE114" s="545" t="s">
        <v>80</v>
      </c>
      <c r="AF114" s="546"/>
      <c r="AG114" s="547"/>
      <c r="AH114" s="48" t="s">
        <v>41</v>
      </c>
      <c r="AI114" s="475">
        <f>'$MATERIALES'!C249</f>
        <v>0</v>
      </c>
      <c r="AJ114" s="476"/>
      <c r="AK114" s="469"/>
      <c r="AL114" s="469"/>
      <c r="AM114" s="467" t="e">
        <f>0.05*AM140</f>
        <v>#REF!</v>
      </c>
      <c r="AN114" s="587"/>
      <c r="AO114" s="545" t="s">
        <v>80</v>
      </c>
      <c r="AP114" s="546"/>
      <c r="AQ114" s="547"/>
      <c r="AR114" s="48" t="s">
        <v>41</v>
      </c>
      <c r="AS114" s="475">
        <f>'$MATERIALES'!C393</f>
        <v>0</v>
      </c>
      <c r="AT114" s="476"/>
      <c r="AU114" s="469"/>
      <c r="AV114" s="469"/>
      <c r="AW114" s="467" t="e">
        <f>0.05*AW140</f>
        <v>#REF!</v>
      </c>
      <c r="AX114" s="468"/>
      <c r="AY114" s="545" t="s">
        <v>80</v>
      </c>
      <c r="AZ114" s="546"/>
      <c r="BA114" s="547"/>
      <c r="BB114" s="48" t="s">
        <v>41</v>
      </c>
      <c r="BC114" s="475">
        <f>'$MATERIALES'!C585</f>
        <v>0</v>
      </c>
      <c r="BD114" s="476"/>
      <c r="BE114" s="469"/>
      <c r="BF114" s="469"/>
      <c r="BG114" s="467">
        <f>0.05*BG140</f>
        <v>225</v>
      </c>
      <c r="BH114" s="468"/>
    </row>
    <row r="115" spans="1:60" ht="14.85" customHeight="1">
      <c r="A115" s="469"/>
      <c r="B115" s="469"/>
      <c r="C115" s="469"/>
      <c r="D115" s="8"/>
      <c r="E115" s="532"/>
      <c r="F115" s="578"/>
      <c r="G115" s="469"/>
      <c r="H115" s="469"/>
      <c r="I115" s="467"/>
      <c r="J115" s="582"/>
      <c r="K115" s="469"/>
      <c r="L115" s="469"/>
      <c r="M115" s="469"/>
      <c r="N115" s="8"/>
      <c r="O115" s="532"/>
      <c r="P115" s="578"/>
      <c r="Q115" s="469"/>
      <c r="R115" s="469"/>
      <c r="S115" s="522"/>
      <c r="T115" s="523"/>
      <c r="U115" s="469"/>
      <c r="V115" s="469"/>
      <c r="W115" s="469"/>
      <c r="X115" s="8"/>
      <c r="Y115" s="532"/>
      <c r="Z115" s="578"/>
      <c r="AA115" s="588"/>
      <c r="AB115" s="588"/>
      <c r="AC115" s="522"/>
      <c r="AD115" s="523"/>
      <c r="AE115" s="545"/>
      <c r="AF115" s="546"/>
      <c r="AG115" s="547"/>
      <c r="AH115" s="48"/>
      <c r="AI115" s="475"/>
      <c r="AJ115" s="476"/>
      <c r="AK115" s="469"/>
      <c r="AL115" s="469"/>
      <c r="AM115" s="467"/>
      <c r="AN115" s="587"/>
      <c r="AO115" s="551"/>
      <c r="AP115" s="552"/>
      <c r="AQ115" s="553"/>
      <c r="AR115" s="48"/>
      <c r="AS115" s="475"/>
      <c r="AT115" s="476"/>
      <c r="AU115" s="469"/>
      <c r="AV115" s="469"/>
      <c r="AW115" s="467"/>
      <c r="AX115" s="468"/>
      <c r="AY115" s="551" t="s">
        <v>300</v>
      </c>
      <c r="AZ115" s="552"/>
      <c r="BA115" s="553"/>
      <c r="BB115" s="143" t="s">
        <v>144</v>
      </c>
      <c r="BC115" s="475">
        <f>EQUIPO!D99</f>
        <v>0</v>
      </c>
      <c r="BD115" s="476"/>
      <c r="BE115" s="469">
        <v>0.4</v>
      </c>
      <c r="BF115" s="469"/>
      <c r="BG115" s="467">
        <f>BE115*BC115</f>
        <v>0</v>
      </c>
      <c r="BH115" s="468"/>
    </row>
    <row r="116" spans="1:60" ht="14.85" customHeight="1">
      <c r="G116" s="453" t="s">
        <v>13</v>
      </c>
      <c r="H116" s="453"/>
      <c r="I116" s="510" t="e">
        <f>SUM(I114:J115)</f>
        <v>#REF!</v>
      </c>
      <c r="J116" s="511"/>
      <c r="K116" s="71"/>
      <c r="L116" s="7"/>
      <c r="M116" s="7"/>
      <c r="N116" s="7"/>
      <c r="O116" s="7"/>
      <c r="P116" s="7"/>
      <c r="Q116" s="453" t="s">
        <v>13</v>
      </c>
      <c r="R116" s="453"/>
      <c r="S116" s="459" t="e">
        <f>SUM(S114:T115)</f>
        <v>#REF!</v>
      </c>
      <c r="T116" s="460"/>
      <c r="AA116" s="479" t="s">
        <v>13</v>
      </c>
      <c r="AB116" s="479"/>
      <c r="AC116" s="459" t="e">
        <f>SUM(AC114:AD115)</f>
        <v>#REF!</v>
      </c>
      <c r="AD116" s="460"/>
      <c r="AE116" s="71"/>
      <c r="AF116" s="7"/>
      <c r="AG116" s="7"/>
      <c r="AH116" s="7"/>
      <c r="AI116" s="7"/>
      <c r="AJ116" s="7"/>
      <c r="AK116" s="453" t="s">
        <v>13</v>
      </c>
      <c r="AL116" s="453"/>
      <c r="AM116" s="459" t="e">
        <f>SUM(AM114:AN115)</f>
        <v>#REF!</v>
      </c>
      <c r="AN116" s="573"/>
      <c r="AO116" s="71"/>
      <c r="AP116" s="7"/>
      <c r="AQ116" s="7"/>
      <c r="AR116" s="7"/>
      <c r="AS116" s="7"/>
      <c r="AT116" s="7"/>
      <c r="AU116" s="453" t="s">
        <v>13</v>
      </c>
      <c r="AV116" s="453"/>
      <c r="AW116" s="459" t="e">
        <f>SUM(AW114:AX115)</f>
        <v>#REF!</v>
      </c>
      <c r="AX116" s="460"/>
      <c r="AY116" s="71"/>
      <c r="AZ116" s="7"/>
      <c r="BA116" s="7"/>
      <c r="BB116" s="7"/>
      <c r="BC116" s="7"/>
      <c r="BD116" s="7"/>
      <c r="BE116" s="453" t="s">
        <v>13</v>
      </c>
      <c r="BF116" s="453"/>
      <c r="BG116" s="459">
        <f>SUM(BG114:BH115)</f>
        <v>225</v>
      </c>
      <c r="BH116" s="460"/>
    </row>
    <row r="117" spans="1:60" ht="6" customHeight="1">
      <c r="K117" s="71"/>
      <c r="L117" s="7"/>
      <c r="M117" s="7"/>
      <c r="N117" s="7"/>
      <c r="O117" s="7"/>
      <c r="P117" s="7"/>
      <c r="Q117" s="7"/>
      <c r="R117" s="7"/>
      <c r="S117" s="7"/>
      <c r="T117" s="106"/>
      <c r="AE117" s="71"/>
      <c r="AF117" s="7"/>
      <c r="AG117" s="7"/>
      <c r="AH117" s="7"/>
      <c r="AI117" s="7"/>
      <c r="AJ117" s="7"/>
      <c r="AK117" s="7"/>
      <c r="AL117" s="7"/>
      <c r="AM117" s="7"/>
      <c r="AN117" s="7"/>
      <c r="AO117" s="71"/>
      <c r="AP117" s="7"/>
      <c r="AQ117" s="7"/>
      <c r="AR117" s="7"/>
      <c r="AS117" s="7"/>
      <c r="AT117" s="7"/>
      <c r="AU117" s="7"/>
      <c r="AV117" s="7"/>
      <c r="AW117" s="7"/>
      <c r="AX117" s="106"/>
      <c r="AY117" s="71"/>
      <c r="AZ117" s="7"/>
      <c r="BA117" s="7"/>
      <c r="BB117" s="7"/>
      <c r="BC117" s="7"/>
      <c r="BD117" s="7"/>
      <c r="BE117" s="7"/>
      <c r="BF117" s="7"/>
      <c r="BG117" s="7"/>
      <c r="BH117" s="106"/>
    </row>
    <row r="118" spans="1:60" ht="15.75" customHeight="1">
      <c r="A118" s="76" t="s">
        <v>29</v>
      </c>
      <c r="K118" s="76" t="s">
        <v>29</v>
      </c>
      <c r="L118" s="7"/>
      <c r="M118" s="7"/>
      <c r="N118" s="7"/>
      <c r="O118" s="7"/>
      <c r="P118" s="7"/>
      <c r="Q118" s="7"/>
      <c r="R118" s="7"/>
      <c r="S118" s="7"/>
      <c r="T118" s="106"/>
      <c r="U118" s="76" t="s">
        <v>29</v>
      </c>
      <c r="AE118" s="76" t="s">
        <v>29</v>
      </c>
      <c r="AF118" s="7"/>
      <c r="AG118" s="7"/>
      <c r="AH118" s="7"/>
      <c r="AI118" s="7"/>
      <c r="AJ118" s="7"/>
      <c r="AK118" s="7"/>
      <c r="AL118" s="7"/>
      <c r="AM118" s="7"/>
      <c r="AN118" s="7"/>
      <c r="AO118" s="76" t="s">
        <v>29</v>
      </c>
      <c r="AP118" s="7"/>
      <c r="AQ118" s="7"/>
      <c r="AR118" s="7"/>
      <c r="AS118" s="7"/>
      <c r="AT118" s="7"/>
      <c r="AU118" s="7"/>
      <c r="AV118" s="7"/>
      <c r="AW118" s="7"/>
      <c r="AX118" s="106"/>
      <c r="AY118" s="76" t="s">
        <v>29</v>
      </c>
      <c r="AZ118" s="7"/>
      <c r="BA118" s="7"/>
      <c r="BB118" s="7"/>
      <c r="BC118" s="7"/>
      <c r="BD118" s="7"/>
      <c r="BE118" s="7"/>
      <c r="BF118" s="7"/>
      <c r="BG118" s="7"/>
      <c r="BH118" s="106"/>
    </row>
    <row r="119" spans="1:60" ht="15.75" customHeight="1">
      <c r="A119" s="456" t="s">
        <v>25</v>
      </c>
      <c r="B119" s="457"/>
      <c r="C119" s="458"/>
      <c r="D119" s="537" t="s">
        <v>2</v>
      </c>
      <c r="E119" s="538"/>
      <c r="F119" s="3" t="s">
        <v>0</v>
      </c>
      <c r="G119" s="537" t="s">
        <v>15</v>
      </c>
      <c r="H119" s="538"/>
      <c r="I119" s="576" t="s">
        <v>11</v>
      </c>
      <c r="J119" s="577"/>
      <c r="K119" s="456" t="s">
        <v>25</v>
      </c>
      <c r="L119" s="457"/>
      <c r="M119" s="458"/>
      <c r="N119" s="537" t="s">
        <v>2</v>
      </c>
      <c r="O119" s="538"/>
      <c r="P119" s="3" t="s">
        <v>0</v>
      </c>
      <c r="Q119" s="537" t="s">
        <v>15</v>
      </c>
      <c r="R119" s="538"/>
      <c r="S119" s="456" t="s">
        <v>11</v>
      </c>
      <c r="T119" s="458"/>
      <c r="U119" s="456" t="s">
        <v>25</v>
      </c>
      <c r="V119" s="457"/>
      <c r="W119" s="458"/>
      <c r="X119" s="537" t="s">
        <v>2</v>
      </c>
      <c r="Y119" s="538"/>
      <c r="Z119" s="3" t="s">
        <v>0</v>
      </c>
      <c r="AA119" s="465" t="s">
        <v>15</v>
      </c>
      <c r="AB119" s="466"/>
      <c r="AC119" s="456" t="s">
        <v>11</v>
      </c>
      <c r="AD119" s="458"/>
      <c r="AE119" s="456" t="s">
        <v>25</v>
      </c>
      <c r="AF119" s="457"/>
      <c r="AG119" s="458"/>
      <c r="AH119" s="537" t="s">
        <v>2</v>
      </c>
      <c r="AI119" s="538"/>
      <c r="AJ119" s="3" t="s">
        <v>0</v>
      </c>
      <c r="AK119" s="537" t="s">
        <v>15</v>
      </c>
      <c r="AL119" s="538"/>
      <c r="AM119" s="456" t="s">
        <v>11</v>
      </c>
      <c r="AN119" s="457"/>
      <c r="AO119" s="456" t="s">
        <v>25</v>
      </c>
      <c r="AP119" s="457"/>
      <c r="AQ119" s="458"/>
      <c r="AR119" s="537" t="s">
        <v>2</v>
      </c>
      <c r="AS119" s="538"/>
      <c r="AT119" s="3" t="s">
        <v>0</v>
      </c>
      <c r="AU119" s="537" t="s">
        <v>15</v>
      </c>
      <c r="AV119" s="538"/>
      <c r="AW119" s="456" t="s">
        <v>11</v>
      </c>
      <c r="AX119" s="458"/>
      <c r="AY119" s="456" t="s">
        <v>25</v>
      </c>
      <c r="AZ119" s="457"/>
      <c r="BA119" s="458"/>
      <c r="BB119" s="537" t="s">
        <v>2</v>
      </c>
      <c r="BC119" s="538"/>
      <c r="BD119" s="3" t="s">
        <v>0</v>
      </c>
      <c r="BE119" s="537" t="s">
        <v>15</v>
      </c>
      <c r="BF119" s="538"/>
      <c r="BG119" s="456" t="s">
        <v>11</v>
      </c>
      <c r="BH119" s="458"/>
    </row>
    <row r="120" spans="1:60" ht="14.85" customHeight="1">
      <c r="A120" s="453"/>
      <c r="B120" s="453"/>
      <c r="C120" s="453"/>
      <c r="D120" s="480"/>
      <c r="E120" s="474"/>
      <c r="F120" s="45"/>
      <c r="G120" s="453"/>
      <c r="H120" s="453"/>
      <c r="I120" s="510"/>
      <c r="J120" s="511"/>
      <c r="K120" s="482" t="str">
        <f>'$MATERIALES'!A8</f>
        <v>CONCRETO 3000 PSI (21 MPA)</v>
      </c>
      <c r="L120" s="471"/>
      <c r="M120" s="472"/>
      <c r="N120" s="480" t="str">
        <f>'$MATERIALES'!B8</f>
        <v>M3</v>
      </c>
      <c r="O120" s="474"/>
      <c r="P120" s="184">
        <v>0.09</v>
      </c>
      <c r="Q120" s="481">
        <f>'$MATERIALES'!C8</f>
        <v>300000</v>
      </c>
      <c r="R120" s="481"/>
      <c r="S120" s="459">
        <f t="shared" ref="S120:S126" si="6">P120*Q120</f>
        <v>27000</v>
      </c>
      <c r="T120" s="460"/>
      <c r="U120" s="541" t="str">
        <f>'$MATERIALES'!A13</f>
        <v>MORTERO 1 : 3</v>
      </c>
      <c r="V120" s="541"/>
      <c r="W120" s="541"/>
      <c r="X120" s="480" t="str">
        <f>'$MATERIALES'!B13</f>
        <v>M3</v>
      </c>
      <c r="Y120" s="474"/>
      <c r="Z120" s="120">
        <v>2.5000000000000001E-2</v>
      </c>
      <c r="AA120" s="479">
        <f>'$MATERIALES'!C13</f>
        <v>260000</v>
      </c>
      <c r="AB120" s="479"/>
      <c r="AC120" s="459">
        <f>Z120*AA120</f>
        <v>6500</v>
      </c>
      <c r="AD120" s="460"/>
      <c r="AE120" s="524" t="str">
        <f>'$MATERIALES'!A13</f>
        <v>MORTERO 1 : 3</v>
      </c>
      <c r="AF120" s="525"/>
      <c r="AG120" s="526"/>
      <c r="AH120" s="480" t="str">
        <f>'$MATERIALES'!B13</f>
        <v>M3</v>
      </c>
      <c r="AI120" s="474"/>
      <c r="AJ120" s="121">
        <v>0.02</v>
      </c>
      <c r="AK120" s="481">
        <f>'$MATERIALES'!C13</f>
        <v>260000</v>
      </c>
      <c r="AL120" s="481"/>
      <c r="AM120" s="459">
        <f>AJ120*AK120</f>
        <v>5200</v>
      </c>
      <c r="AN120" s="573"/>
      <c r="AO120" s="524" t="str">
        <f>'$MATERIALES'!A61</f>
        <v>SOLDADURA 6011 X 1/8"</v>
      </c>
      <c r="AP120" s="525"/>
      <c r="AQ120" s="526"/>
      <c r="AR120" s="480" t="str">
        <f>'$MATERIALES'!B61</f>
        <v>KLG</v>
      </c>
      <c r="AS120" s="474"/>
      <c r="AT120" s="121">
        <v>0.2</v>
      </c>
      <c r="AU120" s="481">
        <f>'$MATERIALES'!C61</f>
        <v>13000</v>
      </c>
      <c r="AV120" s="481"/>
      <c r="AW120" s="459">
        <f>AT120*AU120</f>
        <v>2600</v>
      </c>
      <c r="AX120" s="460"/>
      <c r="AY120" s="524" t="str">
        <f>'$MATERIALES'!A50</f>
        <v>PINTURA EPOXICA DE ALTOS SOLIDOSPINTUCO</v>
      </c>
      <c r="AZ120" s="525"/>
      <c r="BA120" s="526"/>
      <c r="BB120" s="473" t="s">
        <v>239</v>
      </c>
      <c r="BC120" s="474"/>
      <c r="BD120" s="121">
        <v>0.02</v>
      </c>
      <c r="BE120" s="481">
        <f>'$MATERIALES'!C51</f>
        <v>50000</v>
      </c>
      <c r="BF120" s="481"/>
      <c r="BG120" s="459">
        <f>BE120*BD120</f>
        <v>1000</v>
      </c>
      <c r="BH120" s="460"/>
    </row>
    <row r="121" spans="1:60" s="6" customFormat="1" ht="14.85" customHeight="1">
      <c r="A121" s="469"/>
      <c r="B121" s="469"/>
      <c r="C121" s="469"/>
      <c r="D121" s="532"/>
      <c r="E121" s="521"/>
      <c r="F121" s="128"/>
      <c r="G121" s="469"/>
      <c r="H121" s="469"/>
      <c r="I121" s="467"/>
      <c r="J121" s="582"/>
      <c r="K121" s="545" t="str">
        <f>'$MATERIALES'!A56</f>
        <v>ACERO (4200 Kg/M2)</v>
      </c>
      <c r="L121" s="546"/>
      <c r="M121" s="547"/>
      <c r="N121" s="532" t="str">
        <f>'$MATERIALES'!B56</f>
        <v>KG</v>
      </c>
      <c r="O121" s="521"/>
      <c r="P121" s="216">
        <v>4.43</v>
      </c>
      <c r="Q121" s="554">
        <f>'$MATERIALES'!C56</f>
        <v>2500</v>
      </c>
      <c r="R121" s="554"/>
      <c r="S121" s="522">
        <f t="shared" si="6"/>
        <v>11075</v>
      </c>
      <c r="T121" s="523"/>
      <c r="U121" s="579" t="s">
        <v>307</v>
      </c>
      <c r="V121" s="579"/>
      <c r="W121" s="579"/>
      <c r="X121" s="520" t="s">
        <v>308</v>
      </c>
      <c r="Y121" s="521"/>
      <c r="Z121" s="217">
        <v>0.15</v>
      </c>
      <c r="AA121" s="588">
        <v>6422.5</v>
      </c>
      <c r="AB121" s="588"/>
      <c r="AC121" s="522">
        <f>AA121*Z121</f>
        <v>963.375</v>
      </c>
      <c r="AD121" s="523"/>
      <c r="AE121" s="551" t="str">
        <f>'$MATERIALES'!A75</f>
        <v xml:space="preserve">Tablon de 30x30 </v>
      </c>
      <c r="AF121" s="552"/>
      <c r="AG121" s="553"/>
      <c r="AH121" s="532" t="str">
        <f>'$MATERIALES'!B89</f>
        <v>UND</v>
      </c>
      <c r="AI121" s="521"/>
      <c r="AJ121" s="218">
        <v>1.1100000000000001</v>
      </c>
      <c r="AK121" s="554">
        <f>'$MATERIALES'!C89</f>
        <v>4500</v>
      </c>
      <c r="AL121" s="554"/>
      <c r="AM121" s="522">
        <f>AJ121*AK121</f>
        <v>4995</v>
      </c>
      <c r="AN121" s="589"/>
      <c r="AO121" s="551" t="str">
        <f>'$MATERIALES'!A62</f>
        <v>ANTICORROSIVO PHCL</v>
      </c>
      <c r="AP121" s="552"/>
      <c r="AQ121" s="553"/>
      <c r="AR121" s="532" t="str">
        <f>'$MATERIALES'!B62</f>
        <v>GLN</v>
      </c>
      <c r="AS121" s="521"/>
      <c r="AT121" s="218">
        <v>0.04</v>
      </c>
      <c r="AU121" s="554">
        <f>'$MATERIALES'!C62</f>
        <v>45000</v>
      </c>
      <c r="AV121" s="554"/>
      <c r="AW121" s="522">
        <f>AT121*AU121</f>
        <v>1800</v>
      </c>
      <c r="AX121" s="523"/>
      <c r="AY121" s="551" t="str">
        <f>'$MATERIALES'!A51</f>
        <v>PINTURA LAVABLE EN ACEITE PINTUCO</v>
      </c>
      <c r="AZ121" s="552"/>
      <c r="BA121" s="553"/>
      <c r="BB121" s="520" t="s">
        <v>239</v>
      </c>
      <c r="BC121" s="521"/>
      <c r="BD121" s="218">
        <v>0.02</v>
      </c>
      <c r="BE121" s="554">
        <f>'$MATERIALES'!C51</f>
        <v>50000</v>
      </c>
      <c r="BF121" s="554"/>
      <c r="BG121" s="522">
        <f>BE121*BD121</f>
        <v>1000</v>
      </c>
      <c r="BH121" s="523"/>
    </row>
    <row r="122" spans="1:60" ht="14.85" customHeight="1">
      <c r="A122" s="453"/>
      <c r="B122" s="453"/>
      <c r="C122" s="453"/>
      <c r="D122" s="480"/>
      <c r="E122" s="474"/>
      <c r="F122" s="45"/>
      <c r="G122" s="453"/>
      <c r="H122" s="453"/>
      <c r="I122" s="510"/>
      <c r="J122" s="511"/>
      <c r="K122" s="501" t="str">
        <f>'$MATERIALES'!A28</f>
        <v>TABLA CEP 1 CARA 20X300X2.5 CM</v>
      </c>
      <c r="L122" s="501"/>
      <c r="M122" s="501"/>
      <c r="N122" s="480" t="str">
        <f>'$MATERIALES'!B28</f>
        <v>Unidad X 3M</v>
      </c>
      <c r="O122" s="502"/>
      <c r="P122" s="184">
        <v>1.2</v>
      </c>
      <c r="Q122" s="481">
        <f>'$MATERIALES'!C28</f>
        <v>7000</v>
      </c>
      <c r="R122" s="481"/>
      <c r="S122" s="459">
        <f t="shared" si="6"/>
        <v>8400</v>
      </c>
      <c r="T122" s="460"/>
      <c r="U122" s="501"/>
      <c r="V122" s="501"/>
      <c r="W122" s="501"/>
      <c r="X122" s="480"/>
      <c r="Y122" s="474"/>
      <c r="Z122" s="45"/>
      <c r="AA122" s="479"/>
      <c r="AB122" s="479"/>
      <c r="AC122" s="459"/>
      <c r="AD122" s="460"/>
      <c r="AE122" s="470" t="s">
        <v>325</v>
      </c>
      <c r="AF122" s="471"/>
      <c r="AG122" s="472"/>
      <c r="AH122" s="473" t="s">
        <v>152</v>
      </c>
      <c r="AI122" s="474"/>
      <c r="AJ122" s="121">
        <v>0.5</v>
      </c>
      <c r="AK122" s="481">
        <v>1500</v>
      </c>
      <c r="AL122" s="481"/>
      <c r="AM122" s="459">
        <f>AK122*AJ122</f>
        <v>750</v>
      </c>
      <c r="AN122" s="573"/>
      <c r="AO122" s="527" t="str">
        <f>'$MATERIALES'!A80</f>
        <v xml:space="preserve">VIDRIO TRANSP.      4 MM                                    </v>
      </c>
      <c r="AP122" s="528"/>
      <c r="AQ122" s="529"/>
      <c r="AR122" s="480" t="str">
        <f>'$MATERIALES'!B80</f>
        <v>M2</v>
      </c>
      <c r="AS122" s="474"/>
      <c r="AT122" s="121">
        <v>1.05</v>
      </c>
      <c r="AU122" s="481">
        <f>'$MATERIALES'!C80</f>
        <v>24000</v>
      </c>
      <c r="AV122" s="481"/>
      <c r="AW122" s="459">
        <f>AT122*AU122</f>
        <v>25200</v>
      </c>
      <c r="AX122" s="460"/>
      <c r="AY122" s="524" t="s">
        <v>307</v>
      </c>
      <c r="AZ122" s="525"/>
      <c r="BA122" s="526"/>
      <c r="BB122" s="473" t="s">
        <v>308</v>
      </c>
      <c r="BC122" s="474"/>
      <c r="BD122" s="121">
        <v>0.05</v>
      </c>
      <c r="BE122" s="530">
        <f>BG120+BG121</f>
        <v>2000</v>
      </c>
      <c r="BF122" s="481"/>
      <c r="BG122" s="459">
        <f>BE122*BD122</f>
        <v>100</v>
      </c>
      <c r="BH122" s="460"/>
    </row>
    <row r="123" spans="1:60" ht="14.85" customHeight="1">
      <c r="A123" s="453"/>
      <c r="B123" s="453"/>
      <c r="C123" s="453"/>
      <c r="D123" s="480"/>
      <c r="E123" s="474"/>
      <c r="F123" s="45"/>
      <c r="G123" s="453"/>
      <c r="H123" s="453"/>
      <c r="I123" s="510"/>
      <c r="J123" s="511"/>
      <c r="K123" s="501" t="str">
        <f>'$MATERIALES'!A29</f>
        <v>BASTIDOR ECONOMICO</v>
      </c>
      <c r="L123" s="501"/>
      <c r="M123" s="501"/>
      <c r="N123" s="480" t="str">
        <f>'$MATERIALES'!B29</f>
        <v>Unidad X 3M</v>
      </c>
      <c r="O123" s="474"/>
      <c r="P123" s="184">
        <v>0.6</v>
      </c>
      <c r="Q123" s="481">
        <f>'$MATERIALES'!C29</f>
        <v>2500</v>
      </c>
      <c r="R123" s="481"/>
      <c r="S123" s="459">
        <f t="shared" si="6"/>
        <v>1500</v>
      </c>
      <c r="T123" s="460"/>
      <c r="U123" s="501"/>
      <c r="V123" s="501"/>
      <c r="W123" s="501"/>
      <c r="X123" s="480"/>
      <c r="Y123" s="474"/>
      <c r="Z123" s="45"/>
      <c r="AA123" s="479"/>
      <c r="AB123" s="479"/>
      <c r="AC123" s="459"/>
      <c r="AD123" s="460"/>
      <c r="AE123" s="470" t="s">
        <v>326</v>
      </c>
      <c r="AF123" s="471"/>
      <c r="AG123" s="472"/>
      <c r="AH123" s="473" t="s">
        <v>152</v>
      </c>
      <c r="AI123" s="474"/>
      <c r="AJ123" s="121">
        <v>1</v>
      </c>
      <c r="AK123" s="481">
        <v>1250</v>
      </c>
      <c r="AL123" s="481"/>
      <c r="AM123" s="459">
        <f>AK123*AJ123</f>
        <v>1250</v>
      </c>
      <c r="AN123" s="573"/>
      <c r="AO123" s="527" t="str">
        <f>'$MATERIALES'!A81</f>
        <v>SILICONA TRANSPARENT</v>
      </c>
      <c r="AP123" s="528"/>
      <c r="AQ123" s="529"/>
      <c r="AR123" s="480" t="str">
        <f>'$MATERIALES'!B81</f>
        <v>UND</v>
      </c>
      <c r="AS123" s="474"/>
      <c r="AT123" s="121">
        <v>0.5</v>
      </c>
      <c r="AU123" s="481">
        <f>'$MATERIALES'!C81</f>
        <v>7000</v>
      </c>
      <c r="AV123" s="481"/>
      <c r="AW123" s="459">
        <f>AT123*AU123</f>
        <v>3500</v>
      </c>
      <c r="AX123" s="460"/>
      <c r="AY123" s="527"/>
      <c r="AZ123" s="528"/>
      <c r="BA123" s="529"/>
      <c r="BB123" s="480"/>
      <c r="BC123" s="474"/>
      <c r="BD123" s="121"/>
      <c r="BE123" s="481"/>
      <c r="BF123" s="481"/>
      <c r="BG123" s="459"/>
      <c r="BH123" s="460"/>
    </row>
    <row r="124" spans="1:60" ht="14.85" customHeight="1">
      <c r="A124" s="453"/>
      <c r="B124" s="453"/>
      <c r="C124" s="453"/>
      <c r="D124" s="480"/>
      <c r="E124" s="474"/>
      <c r="F124" s="45"/>
      <c r="G124" s="453"/>
      <c r="H124" s="453"/>
      <c r="I124" s="510"/>
      <c r="J124" s="511"/>
      <c r="K124" s="482" t="str">
        <f>'$MATERIALES'!$A$3</f>
        <v>PUNTILLA DE 2"</v>
      </c>
      <c r="L124" s="471"/>
      <c r="M124" s="472"/>
      <c r="N124" s="480" t="str">
        <f>'$MATERIALES'!$B$3</f>
        <v>Libra</v>
      </c>
      <c r="O124" s="474"/>
      <c r="P124" s="184">
        <v>0.1</v>
      </c>
      <c r="Q124" s="481">
        <f>'$MATERIALES'!$C$3</f>
        <v>2200</v>
      </c>
      <c r="R124" s="481"/>
      <c r="S124" s="459">
        <f t="shared" si="6"/>
        <v>220</v>
      </c>
      <c r="T124" s="460"/>
      <c r="U124" s="501"/>
      <c r="V124" s="501"/>
      <c r="W124" s="501"/>
      <c r="X124" s="480"/>
      <c r="Y124" s="474"/>
      <c r="Z124" s="45"/>
      <c r="AA124" s="479"/>
      <c r="AB124" s="479"/>
      <c r="AC124" s="459"/>
      <c r="AD124" s="460"/>
      <c r="AE124" s="470" t="s">
        <v>307</v>
      </c>
      <c r="AF124" s="471"/>
      <c r="AG124" s="472"/>
      <c r="AH124" s="473" t="s">
        <v>308</v>
      </c>
      <c r="AI124" s="474"/>
      <c r="AJ124" s="121">
        <v>0.05</v>
      </c>
      <c r="AK124" s="481">
        <v>17307</v>
      </c>
      <c r="AL124" s="481"/>
      <c r="AM124" s="459">
        <f>AK124*AJ124</f>
        <v>865.35</v>
      </c>
      <c r="AN124" s="573"/>
      <c r="AO124" s="527" t="str">
        <f>'$MATERIALES'!A82</f>
        <v xml:space="preserve">LAM.COLD ROLLED C.20   1.0MM - 100X200CM                     </v>
      </c>
      <c r="AP124" s="528"/>
      <c r="AQ124" s="529"/>
      <c r="AR124" s="480" t="str">
        <f>'$MATERIALES'!B82</f>
        <v>UND</v>
      </c>
      <c r="AS124" s="474"/>
      <c r="AT124" s="121">
        <v>1.5</v>
      </c>
      <c r="AU124" s="481">
        <f>'$MATERIALES'!C82</f>
        <v>55000</v>
      </c>
      <c r="AV124" s="481"/>
      <c r="AW124" s="459">
        <f>AT124*AU124</f>
        <v>82500</v>
      </c>
      <c r="AX124" s="460"/>
      <c r="AY124" s="527"/>
      <c r="AZ124" s="528"/>
      <c r="BA124" s="529"/>
      <c r="BB124" s="480"/>
      <c r="BC124" s="474"/>
      <c r="BD124" s="121"/>
      <c r="BE124" s="481"/>
      <c r="BF124" s="481"/>
      <c r="BG124" s="459"/>
      <c r="BH124" s="460"/>
    </row>
    <row r="125" spans="1:60" ht="14.85" customHeight="1">
      <c r="A125" s="453"/>
      <c r="B125" s="453"/>
      <c r="C125" s="453"/>
      <c r="D125" s="480"/>
      <c r="E125" s="474"/>
      <c r="F125" s="45"/>
      <c r="G125" s="453"/>
      <c r="H125" s="453"/>
      <c r="I125" s="510"/>
      <c r="J125" s="511"/>
      <c r="K125" s="512" t="str">
        <f>'$MATERIALES'!$A$99</f>
        <v>ALAMBRE DE AMARRE</v>
      </c>
      <c r="L125" s="512"/>
      <c r="M125" s="512"/>
      <c r="N125" s="473" t="str">
        <f>'$MATERIALES'!$B$99</f>
        <v>KG</v>
      </c>
      <c r="O125" s="505"/>
      <c r="P125" s="184">
        <v>7.0000000000000007E-2</v>
      </c>
      <c r="Q125" s="506">
        <f>'$MATERIALES'!$C$99</f>
        <v>2800</v>
      </c>
      <c r="R125" s="507"/>
      <c r="S125" s="508">
        <f t="shared" si="6"/>
        <v>196.00000000000003</v>
      </c>
      <c r="T125" s="509"/>
      <c r="U125" s="453"/>
      <c r="V125" s="453"/>
      <c r="W125" s="453"/>
      <c r="X125" s="480"/>
      <c r="Y125" s="474"/>
      <c r="Z125" s="45"/>
      <c r="AA125" s="479"/>
      <c r="AB125" s="479"/>
      <c r="AC125" s="459"/>
      <c r="AD125" s="460"/>
      <c r="AE125" s="482"/>
      <c r="AF125" s="471"/>
      <c r="AG125" s="472"/>
      <c r="AH125" s="480"/>
      <c r="AI125" s="474"/>
      <c r="AJ125" s="123"/>
      <c r="AK125" s="481"/>
      <c r="AL125" s="481"/>
      <c r="AM125" s="459"/>
      <c r="AN125" s="573"/>
      <c r="AO125" s="482"/>
      <c r="AP125" s="471"/>
      <c r="AQ125" s="472"/>
      <c r="AR125" s="480"/>
      <c r="AS125" s="474"/>
      <c r="AT125" s="123"/>
      <c r="AU125" s="481"/>
      <c r="AV125" s="481"/>
      <c r="AW125" s="459"/>
      <c r="AX125" s="460"/>
      <c r="AY125" s="482"/>
      <c r="AZ125" s="471"/>
      <c r="BA125" s="472"/>
      <c r="BB125" s="480"/>
      <c r="BC125" s="474"/>
      <c r="BD125" s="123"/>
      <c r="BE125" s="481"/>
      <c r="BF125" s="481"/>
      <c r="BG125" s="459"/>
      <c r="BH125" s="460"/>
    </row>
    <row r="126" spans="1:60" ht="14.85" customHeight="1">
      <c r="A126" s="78"/>
      <c r="B126" s="46"/>
      <c r="C126" s="46"/>
      <c r="D126" s="46"/>
      <c r="E126" s="46"/>
      <c r="F126" s="46"/>
      <c r="G126" s="45"/>
      <c r="H126" s="45"/>
      <c r="I126" s="178"/>
      <c r="J126" s="179"/>
      <c r="K126" s="470" t="s">
        <v>307</v>
      </c>
      <c r="L126" s="503"/>
      <c r="M126" s="504"/>
      <c r="N126" s="473" t="s">
        <v>308</v>
      </c>
      <c r="O126" s="505"/>
      <c r="P126" s="184">
        <v>0.05</v>
      </c>
      <c r="Q126" s="506">
        <f>S120+S121+S122+S125+S124+S123</f>
        <v>48391</v>
      </c>
      <c r="R126" s="507"/>
      <c r="S126" s="508">
        <f t="shared" si="6"/>
        <v>2419.5500000000002</v>
      </c>
      <c r="T126" s="509"/>
      <c r="U126" s="78"/>
      <c r="V126" s="46"/>
      <c r="W126" s="46"/>
      <c r="X126" s="46"/>
      <c r="Y126" s="46"/>
      <c r="Z126" s="46"/>
      <c r="AA126" s="182"/>
      <c r="AB126" s="182"/>
      <c r="AC126" s="126"/>
      <c r="AD126" s="175"/>
      <c r="AE126" s="185"/>
      <c r="AF126" s="72"/>
      <c r="AG126" s="72"/>
      <c r="AH126" s="46"/>
      <c r="AI126" s="46"/>
      <c r="AJ126" s="186"/>
      <c r="AK126" s="176"/>
      <c r="AL126" s="176"/>
      <c r="AM126" s="126"/>
      <c r="AN126" s="181"/>
      <c r="AO126" s="185"/>
      <c r="AP126" s="72"/>
      <c r="AQ126" s="72"/>
      <c r="AR126" s="46"/>
      <c r="AS126" s="46"/>
      <c r="AT126" s="186"/>
      <c r="AU126" s="176"/>
      <c r="AV126" s="176"/>
      <c r="AW126" s="126"/>
      <c r="AX126" s="175"/>
      <c r="AY126" s="185"/>
      <c r="AZ126" s="72"/>
      <c r="BA126" s="72"/>
      <c r="BB126" s="46"/>
      <c r="BC126" s="46"/>
      <c r="BD126" s="186"/>
      <c r="BE126" s="176"/>
      <c r="BF126" s="176"/>
      <c r="BG126" s="126"/>
      <c r="BH126" s="175"/>
    </row>
    <row r="127" spans="1:60" ht="14.85" customHeight="1">
      <c r="G127" s="453" t="s">
        <v>13</v>
      </c>
      <c r="H127" s="453"/>
      <c r="I127" s="510">
        <f>SUM(I120:J125)</f>
        <v>0</v>
      </c>
      <c r="J127" s="511"/>
      <c r="K127" s="71"/>
      <c r="L127" s="7"/>
      <c r="M127" s="7"/>
      <c r="N127" s="7"/>
      <c r="O127" s="7"/>
      <c r="P127" s="7"/>
      <c r="Q127" s="453" t="s">
        <v>13</v>
      </c>
      <c r="R127" s="453"/>
      <c r="S127" s="459">
        <f>SUM(S120:T126)</f>
        <v>50810.55</v>
      </c>
      <c r="T127" s="460"/>
      <c r="AA127" s="479" t="s">
        <v>13</v>
      </c>
      <c r="AB127" s="479"/>
      <c r="AC127" s="459">
        <f>SUM(AC120:AD125)</f>
        <v>7463.375</v>
      </c>
      <c r="AD127" s="460"/>
      <c r="AE127" s="71"/>
      <c r="AF127" s="7"/>
      <c r="AG127" s="7"/>
      <c r="AH127" s="7"/>
      <c r="AI127" s="7"/>
      <c r="AJ127" s="7"/>
      <c r="AK127" s="453" t="s">
        <v>13</v>
      </c>
      <c r="AL127" s="453"/>
      <c r="AM127" s="459">
        <f>SUM(AM120:AN125)</f>
        <v>13060.35</v>
      </c>
      <c r="AN127" s="573"/>
      <c r="AO127" s="71"/>
      <c r="AP127" s="7"/>
      <c r="AQ127" s="7"/>
      <c r="AR127" s="7"/>
      <c r="AS127" s="7"/>
      <c r="AT127" s="7"/>
      <c r="AU127" s="453" t="s">
        <v>13</v>
      </c>
      <c r="AV127" s="453"/>
      <c r="AW127" s="459">
        <f>SUM(AW120:AX125)</f>
        <v>115600</v>
      </c>
      <c r="AX127" s="460"/>
      <c r="AY127" s="71"/>
      <c r="AZ127" s="7"/>
      <c r="BA127" s="7"/>
      <c r="BB127" s="7"/>
      <c r="BC127" s="7"/>
      <c r="BD127" s="7"/>
      <c r="BE127" s="453" t="s">
        <v>13</v>
      </c>
      <c r="BF127" s="453"/>
      <c r="BG127" s="459">
        <f>SUM(BG120:BH125)</f>
        <v>2100</v>
      </c>
      <c r="BH127" s="460"/>
    </row>
    <row r="128" spans="1:60" ht="5.25" customHeight="1">
      <c r="G128" s="46"/>
      <c r="H128" s="46"/>
      <c r="I128" s="42"/>
      <c r="J128" s="79"/>
      <c r="K128" s="71"/>
      <c r="L128" s="7"/>
      <c r="M128" s="7"/>
      <c r="N128" s="7"/>
      <c r="O128" s="7"/>
      <c r="P128" s="7"/>
      <c r="Q128" s="46"/>
      <c r="R128" s="46"/>
      <c r="S128" s="9"/>
      <c r="T128" s="107"/>
      <c r="AA128" s="98"/>
      <c r="AB128" s="98"/>
      <c r="AC128" s="9"/>
      <c r="AD128" s="107"/>
      <c r="AE128" s="71"/>
      <c r="AF128" s="7"/>
      <c r="AG128" s="7"/>
      <c r="AH128" s="7"/>
      <c r="AI128" s="7"/>
      <c r="AJ128" s="7"/>
      <c r="AK128" s="46"/>
      <c r="AL128" s="46"/>
      <c r="AM128" s="9"/>
      <c r="AN128" s="9"/>
      <c r="AO128" s="71"/>
      <c r="AP128" s="7"/>
      <c r="AQ128" s="7"/>
      <c r="AR128" s="7"/>
      <c r="AS128" s="7"/>
      <c r="AT128" s="7"/>
      <c r="AU128" s="46"/>
      <c r="AV128" s="46"/>
      <c r="AW128" s="9"/>
      <c r="AX128" s="107"/>
      <c r="AY128" s="71"/>
      <c r="AZ128" s="7"/>
      <c r="BA128" s="7"/>
      <c r="BB128" s="7"/>
      <c r="BC128" s="7"/>
      <c r="BD128" s="7"/>
      <c r="BE128" s="46"/>
      <c r="BF128" s="46"/>
      <c r="BG128" s="9"/>
      <c r="BH128" s="107"/>
    </row>
    <row r="129" spans="1:60" ht="18">
      <c r="A129" s="76" t="s">
        <v>30</v>
      </c>
      <c r="B129" s="77"/>
      <c r="G129" s="46"/>
      <c r="H129" s="46"/>
      <c r="I129" s="42"/>
      <c r="J129" s="79"/>
      <c r="K129" s="76" t="s">
        <v>30</v>
      </c>
      <c r="L129" s="77"/>
      <c r="M129" s="7"/>
      <c r="N129" s="7"/>
      <c r="O129" s="7"/>
      <c r="P129" s="7"/>
      <c r="Q129" s="46"/>
      <c r="R129" s="46"/>
      <c r="S129" s="9"/>
      <c r="T129" s="107"/>
      <c r="U129" s="76" t="s">
        <v>30</v>
      </c>
      <c r="V129" s="77"/>
      <c r="AA129" s="98"/>
      <c r="AB129" s="98"/>
      <c r="AC129" s="9"/>
      <c r="AD129" s="107"/>
      <c r="AE129" s="76" t="s">
        <v>30</v>
      </c>
      <c r="AF129" s="77"/>
      <c r="AG129" s="7"/>
      <c r="AH129" s="7"/>
      <c r="AI129" s="7"/>
      <c r="AJ129" s="7"/>
      <c r="AK129" s="46"/>
      <c r="AL129" s="46"/>
      <c r="AM129" s="9"/>
      <c r="AN129" s="9"/>
      <c r="AO129" s="76" t="s">
        <v>30</v>
      </c>
      <c r="AP129" s="77"/>
      <c r="AQ129" s="7"/>
      <c r="AR129" s="7"/>
      <c r="AS129" s="7"/>
      <c r="AT129" s="7"/>
      <c r="AU129" s="46"/>
      <c r="AV129" s="46"/>
      <c r="AW129" s="9"/>
      <c r="AX129" s="107"/>
      <c r="AY129" s="76" t="s">
        <v>30</v>
      </c>
      <c r="AZ129" s="77"/>
      <c r="BA129" s="7"/>
      <c r="BB129" s="7"/>
      <c r="BC129" s="7"/>
      <c r="BD129" s="7"/>
      <c r="BE129" s="46"/>
      <c r="BF129" s="46"/>
      <c r="BG129" s="9"/>
      <c r="BH129" s="107"/>
    </row>
    <row r="130" spans="1:60" ht="14.85" customHeight="1">
      <c r="A130" s="464" t="s">
        <v>26</v>
      </c>
      <c r="B130" s="464"/>
      <c r="C130" s="47" t="s">
        <v>31</v>
      </c>
      <c r="D130" s="47" t="s">
        <v>32</v>
      </c>
      <c r="E130" s="464" t="s">
        <v>33</v>
      </c>
      <c r="F130" s="464"/>
      <c r="G130" s="464" t="s">
        <v>34</v>
      </c>
      <c r="H130" s="464"/>
      <c r="I130" s="499" t="s">
        <v>11</v>
      </c>
      <c r="J130" s="499"/>
      <c r="K130" s="464" t="s">
        <v>26</v>
      </c>
      <c r="L130" s="464"/>
      <c r="M130" s="47" t="s">
        <v>31</v>
      </c>
      <c r="N130" s="47" t="s">
        <v>32</v>
      </c>
      <c r="O130" s="464" t="s">
        <v>33</v>
      </c>
      <c r="P130" s="464"/>
      <c r="Q130" s="464" t="s">
        <v>34</v>
      </c>
      <c r="R130" s="464"/>
      <c r="S130" s="455" t="s">
        <v>11</v>
      </c>
      <c r="T130" s="455"/>
      <c r="U130" s="464" t="s">
        <v>26</v>
      </c>
      <c r="V130" s="464"/>
      <c r="W130" s="47" t="s">
        <v>31</v>
      </c>
      <c r="X130" s="47" t="s">
        <v>32</v>
      </c>
      <c r="Y130" s="464" t="s">
        <v>33</v>
      </c>
      <c r="Z130" s="464"/>
      <c r="AA130" s="454" t="s">
        <v>34</v>
      </c>
      <c r="AB130" s="454"/>
      <c r="AC130" s="455" t="s">
        <v>11</v>
      </c>
      <c r="AD130" s="455"/>
      <c r="AE130" s="464" t="s">
        <v>26</v>
      </c>
      <c r="AF130" s="464"/>
      <c r="AG130" s="47" t="s">
        <v>31</v>
      </c>
      <c r="AH130" s="47" t="s">
        <v>32</v>
      </c>
      <c r="AI130" s="464" t="s">
        <v>33</v>
      </c>
      <c r="AJ130" s="464"/>
      <c r="AK130" s="464" t="s">
        <v>34</v>
      </c>
      <c r="AL130" s="464"/>
      <c r="AM130" s="455" t="s">
        <v>11</v>
      </c>
      <c r="AN130" s="555"/>
      <c r="AO130" s="464" t="s">
        <v>26</v>
      </c>
      <c r="AP130" s="464"/>
      <c r="AQ130" s="47" t="s">
        <v>31</v>
      </c>
      <c r="AR130" s="47" t="s">
        <v>32</v>
      </c>
      <c r="AS130" s="464" t="s">
        <v>33</v>
      </c>
      <c r="AT130" s="464"/>
      <c r="AU130" s="464" t="s">
        <v>34</v>
      </c>
      <c r="AV130" s="464"/>
      <c r="AW130" s="455" t="s">
        <v>11</v>
      </c>
      <c r="AX130" s="455"/>
      <c r="AY130" s="464" t="s">
        <v>26</v>
      </c>
      <c r="AZ130" s="464"/>
      <c r="BA130" s="47" t="s">
        <v>31</v>
      </c>
      <c r="BB130" s="47" t="s">
        <v>32</v>
      </c>
      <c r="BC130" s="464" t="s">
        <v>33</v>
      </c>
      <c r="BD130" s="464"/>
      <c r="BE130" s="464" t="s">
        <v>34</v>
      </c>
      <c r="BF130" s="464"/>
      <c r="BG130" s="455" t="s">
        <v>11</v>
      </c>
      <c r="BH130" s="455"/>
    </row>
    <row r="131" spans="1:60" ht="14.85" customHeight="1">
      <c r="A131" s="453"/>
      <c r="B131" s="453"/>
      <c r="C131" s="5"/>
      <c r="D131" s="5"/>
      <c r="E131" s="453"/>
      <c r="F131" s="453"/>
      <c r="G131" s="453"/>
      <c r="H131" s="453"/>
      <c r="I131" s="492"/>
      <c r="J131" s="492"/>
      <c r="K131" s="453"/>
      <c r="L131" s="453"/>
      <c r="M131" s="5"/>
      <c r="N131" s="5"/>
      <c r="O131" s="453"/>
      <c r="P131" s="453"/>
      <c r="Q131" s="453"/>
      <c r="R131" s="453"/>
      <c r="S131" s="478"/>
      <c r="T131" s="478"/>
      <c r="U131" s="453"/>
      <c r="V131" s="453"/>
      <c r="W131" s="5"/>
      <c r="X131" s="5"/>
      <c r="Y131" s="453"/>
      <c r="Z131" s="453"/>
      <c r="AA131" s="479"/>
      <c r="AB131" s="479"/>
      <c r="AC131" s="478"/>
      <c r="AD131" s="478"/>
      <c r="AE131" s="453"/>
      <c r="AF131" s="453"/>
      <c r="AG131" s="5"/>
      <c r="AH131" s="5"/>
      <c r="AI131" s="453"/>
      <c r="AJ131" s="453"/>
      <c r="AK131" s="453"/>
      <c r="AL131" s="453"/>
      <c r="AM131" s="478"/>
      <c r="AN131" s="580"/>
      <c r="AO131" s="453"/>
      <c r="AP131" s="453"/>
      <c r="AQ131" s="5"/>
      <c r="AR131" s="5"/>
      <c r="AS131" s="453"/>
      <c r="AT131" s="453"/>
      <c r="AU131" s="453"/>
      <c r="AV131" s="453"/>
      <c r="AW131" s="478"/>
      <c r="AX131" s="478"/>
      <c r="AY131" s="453"/>
      <c r="AZ131" s="453"/>
      <c r="BA131" s="5"/>
      <c r="BB131" s="5"/>
      <c r="BC131" s="453"/>
      <c r="BD131" s="453"/>
      <c r="BE131" s="453"/>
      <c r="BF131" s="453"/>
      <c r="BG131" s="478"/>
      <c r="BH131" s="478"/>
    </row>
    <row r="132" spans="1:60" ht="14.85" customHeight="1">
      <c r="A132" s="453"/>
      <c r="B132" s="453"/>
      <c r="C132" s="5"/>
      <c r="D132" s="5"/>
      <c r="E132" s="453"/>
      <c r="F132" s="453"/>
      <c r="G132" s="453"/>
      <c r="H132" s="453"/>
      <c r="I132" s="492"/>
      <c r="J132" s="492"/>
      <c r="K132" s="453"/>
      <c r="L132" s="453"/>
      <c r="M132" s="5"/>
      <c r="N132" s="5"/>
      <c r="O132" s="453"/>
      <c r="P132" s="453"/>
      <c r="Q132" s="453"/>
      <c r="R132" s="453"/>
      <c r="S132" s="478"/>
      <c r="T132" s="478"/>
      <c r="U132" s="453"/>
      <c r="V132" s="453"/>
      <c r="W132" s="5"/>
      <c r="X132" s="5"/>
      <c r="Y132" s="453"/>
      <c r="Z132" s="453"/>
      <c r="AA132" s="479"/>
      <c r="AB132" s="479"/>
      <c r="AC132" s="478"/>
      <c r="AD132" s="478"/>
      <c r="AE132" s="453"/>
      <c r="AF132" s="453"/>
      <c r="AG132" s="5"/>
      <c r="AH132" s="5"/>
      <c r="AI132" s="453"/>
      <c r="AJ132" s="453"/>
      <c r="AK132" s="453"/>
      <c r="AL132" s="453"/>
      <c r="AM132" s="478"/>
      <c r="AN132" s="580"/>
      <c r="AO132" s="453"/>
      <c r="AP132" s="453"/>
      <c r="AQ132" s="5"/>
      <c r="AR132" s="5"/>
      <c r="AS132" s="453"/>
      <c r="AT132" s="453"/>
      <c r="AU132" s="453"/>
      <c r="AV132" s="453"/>
      <c r="AW132" s="478"/>
      <c r="AX132" s="478"/>
      <c r="AY132" s="453"/>
      <c r="AZ132" s="453"/>
      <c r="BA132" s="5"/>
      <c r="BB132" s="5"/>
      <c r="BC132" s="453"/>
      <c r="BD132" s="453"/>
      <c r="BE132" s="453"/>
      <c r="BF132" s="453"/>
      <c r="BG132" s="478"/>
      <c r="BH132" s="478"/>
    </row>
    <row r="133" spans="1:60" ht="14.85" customHeight="1">
      <c r="A133" s="453"/>
      <c r="B133" s="453"/>
      <c r="C133" s="5"/>
      <c r="D133" s="5"/>
      <c r="E133" s="453"/>
      <c r="F133" s="453"/>
      <c r="G133" s="453"/>
      <c r="H133" s="453"/>
      <c r="I133" s="492"/>
      <c r="J133" s="492"/>
      <c r="K133" s="453"/>
      <c r="L133" s="453"/>
      <c r="M133" s="5"/>
      <c r="N133" s="5"/>
      <c r="O133" s="453"/>
      <c r="P133" s="453"/>
      <c r="Q133" s="453"/>
      <c r="R133" s="453"/>
      <c r="S133" s="478"/>
      <c r="T133" s="478"/>
      <c r="U133" s="453"/>
      <c r="V133" s="453"/>
      <c r="W133" s="5"/>
      <c r="X133" s="5"/>
      <c r="Y133" s="453"/>
      <c r="Z133" s="453"/>
      <c r="AA133" s="479"/>
      <c r="AB133" s="479"/>
      <c r="AC133" s="478"/>
      <c r="AD133" s="478"/>
      <c r="AE133" s="453"/>
      <c r="AF133" s="453"/>
      <c r="AG133" s="5"/>
      <c r="AH133" s="5"/>
      <c r="AI133" s="453"/>
      <c r="AJ133" s="453"/>
      <c r="AK133" s="453"/>
      <c r="AL133" s="453"/>
      <c r="AM133" s="478"/>
      <c r="AN133" s="580"/>
      <c r="AO133" s="453"/>
      <c r="AP133" s="453"/>
      <c r="AQ133" s="5"/>
      <c r="AR133" s="5"/>
      <c r="AS133" s="453"/>
      <c r="AT133" s="453"/>
      <c r="AU133" s="453"/>
      <c r="AV133" s="453"/>
      <c r="AW133" s="478"/>
      <c r="AX133" s="478"/>
      <c r="AY133" s="453"/>
      <c r="AZ133" s="453"/>
      <c r="BA133" s="5"/>
      <c r="BB133" s="5"/>
      <c r="BC133" s="453"/>
      <c r="BD133" s="453"/>
      <c r="BE133" s="453"/>
      <c r="BF133" s="453"/>
      <c r="BG133" s="478"/>
      <c r="BH133" s="478"/>
    </row>
    <row r="134" spans="1:60" ht="14.85" customHeight="1">
      <c r="A134" s="78"/>
      <c r="B134" s="46"/>
      <c r="E134" s="46"/>
      <c r="F134" s="46"/>
      <c r="G134" s="453" t="s">
        <v>13</v>
      </c>
      <c r="H134" s="453"/>
      <c r="I134" s="492">
        <f>SUM(I131:J133)</f>
        <v>0</v>
      </c>
      <c r="J134" s="492"/>
      <c r="K134" s="78"/>
      <c r="L134" s="46"/>
      <c r="M134" s="7"/>
      <c r="N134" s="7"/>
      <c r="O134" s="46"/>
      <c r="P134" s="46"/>
      <c r="Q134" s="453" t="s">
        <v>13</v>
      </c>
      <c r="R134" s="453"/>
      <c r="S134" s="478">
        <f>SUM(S131:T133)</f>
        <v>0</v>
      </c>
      <c r="T134" s="478"/>
      <c r="U134" s="78"/>
      <c r="V134" s="46"/>
      <c r="Y134" s="46"/>
      <c r="Z134" s="46"/>
      <c r="AA134" s="479" t="s">
        <v>13</v>
      </c>
      <c r="AB134" s="479"/>
      <c r="AC134" s="478">
        <f>SUM(AC131:AD133)</f>
        <v>0</v>
      </c>
      <c r="AD134" s="478"/>
      <c r="AE134" s="78"/>
      <c r="AF134" s="46"/>
      <c r="AG134" s="7"/>
      <c r="AH134" s="7"/>
      <c r="AI134" s="46"/>
      <c r="AJ134" s="46"/>
      <c r="AK134" s="453" t="s">
        <v>13</v>
      </c>
      <c r="AL134" s="453"/>
      <c r="AM134" s="478">
        <f>SUM(AM131:AN133)</f>
        <v>0</v>
      </c>
      <c r="AN134" s="580"/>
      <c r="AO134" s="78"/>
      <c r="AP134" s="46"/>
      <c r="AQ134" s="7"/>
      <c r="AR134" s="7"/>
      <c r="AS134" s="46"/>
      <c r="AT134" s="46"/>
      <c r="AU134" s="453" t="s">
        <v>13</v>
      </c>
      <c r="AV134" s="453"/>
      <c r="AW134" s="478">
        <f>SUM(AW131:AX133)</f>
        <v>0</v>
      </c>
      <c r="AX134" s="478"/>
      <c r="AY134" s="78"/>
      <c r="AZ134" s="46"/>
      <c r="BA134" s="7"/>
      <c r="BB134" s="7"/>
      <c r="BC134" s="46"/>
      <c r="BD134" s="46"/>
      <c r="BE134" s="453" t="s">
        <v>13</v>
      </c>
      <c r="BF134" s="453"/>
      <c r="BG134" s="478">
        <f>SUM(BG131:BH133)</f>
        <v>0</v>
      </c>
      <c r="BH134" s="478"/>
    </row>
    <row r="135" spans="1:60" ht="6.75" customHeight="1">
      <c r="A135" s="78"/>
      <c r="B135" s="46"/>
      <c r="E135" s="46"/>
      <c r="F135" s="46"/>
      <c r="G135" s="46"/>
      <c r="H135" s="46"/>
      <c r="I135" s="42"/>
      <c r="J135" s="79"/>
      <c r="K135" s="78"/>
      <c r="L135" s="46"/>
      <c r="M135" s="7"/>
      <c r="N135" s="7"/>
      <c r="O135" s="46"/>
      <c r="P135" s="46"/>
      <c r="Q135" s="46"/>
      <c r="R135" s="46"/>
      <c r="S135" s="10"/>
      <c r="T135" s="108"/>
      <c r="U135" s="78"/>
      <c r="V135" s="46"/>
      <c r="Y135" s="46"/>
      <c r="Z135" s="46"/>
      <c r="AA135" s="98"/>
      <c r="AB135" s="98"/>
      <c r="AC135" s="10"/>
      <c r="AD135" s="108"/>
      <c r="AE135" s="78"/>
      <c r="AF135" s="46"/>
      <c r="AG135" s="7"/>
      <c r="AH135" s="7"/>
      <c r="AI135" s="46"/>
      <c r="AJ135" s="46"/>
      <c r="AK135" s="46"/>
      <c r="AL135" s="46"/>
      <c r="AM135" s="10"/>
      <c r="AN135" s="10"/>
      <c r="AO135" s="78"/>
      <c r="AP135" s="46"/>
      <c r="AQ135" s="7"/>
      <c r="AR135" s="7"/>
      <c r="AS135" s="46"/>
      <c r="AT135" s="46"/>
      <c r="AU135" s="46"/>
      <c r="AV135" s="46"/>
      <c r="AW135" s="10"/>
      <c r="AX135" s="108"/>
      <c r="AY135" s="78"/>
      <c r="AZ135" s="46"/>
      <c r="BA135" s="7"/>
      <c r="BB135" s="7"/>
      <c r="BC135" s="46"/>
      <c r="BD135" s="46"/>
      <c r="BE135" s="46"/>
      <c r="BF135" s="46"/>
      <c r="BG135" s="10"/>
      <c r="BH135" s="108"/>
    </row>
    <row r="136" spans="1:60" ht="18">
      <c r="A136" s="76" t="s">
        <v>35</v>
      </c>
      <c r="K136" s="76" t="s">
        <v>35</v>
      </c>
      <c r="L136" s="7"/>
      <c r="M136" s="7"/>
      <c r="N136" s="7"/>
      <c r="O136" s="7"/>
      <c r="P136" s="7"/>
      <c r="Q136" s="7"/>
      <c r="R136" s="7"/>
      <c r="S136" s="7"/>
      <c r="T136" s="106"/>
      <c r="U136" s="76" t="s">
        <v>35</v>
      </c>
      <c r="AE136" s="76" t="s">
        <v>35</v>
      </c>
      <c r="AF136" s="7"/>
      <c r="AG136" s="7"/>
      <c r="AH136" s="7"/>
      <c r="AI136" s="7"/>
      <c r="AJ136" s="7"/>
      <c r="AK136" s="7"/>
      <c r="AL136" s="7"/>
      <c r="AM136" s="7"/>
      <c r="AN136" s="7"/>
      <c r="AO136" s="76" t="s">
        <v>35</v>
      </c>
      <c r="AP136" s="7"/>
      <c r="AQ136" s="7"/>
      <c r="AR136" s="7"/>
      <c r="AS136" s="7"/>
      <c r="AT136" s="7"/>
      <c r="AU136" s="7"/>
      <c r="AV136" s="7"/>
      <c r="AW136" s="7"/>
      <c r="AX136" s="106"/>
      <c r="AY136" s="76" t="s">
        <v>35</v>
      </c>
      <c r="AZ136" s="7"/>
      <c r="BA136" s="7"/>
      <c r="BB136" s="7"/>
      <c r="BC136" s="7"/>
      <c r="BD136" s="7"/>
      <c r="BE136" s="7"/>
      <c r="BF136" s="7"/>
      <c r="BG136" s="7"/>
      <c r="BH136" s="106"/>
    </row>
    <row r="137" spans="1:60" ht="32.25" customHeight="1">
      <c r="A137" s="456" t="s">
        <v>36</v>
      </c>
      <c r="B137" s="457"/>
      <c r="C137" s="457"/>
      <c r="D137" s="457"/>
      <c r="E137" s="457"/>
      <c r="F137" s="458"/>
      <c r="G137" s="537" t="s">
        <v>42</v>
      </c>
      <c r="H137" s="538"/>
      <c r="I137" s="555" t="s">
        <v>11</v>
      </c>
      <c r="J137" s="556"/>
      <c r="K137" s="456" t="s">
        <v>36</v>
      </c>
      <c r="L137" s="457"/>
      <c r="M137" s="457"/>
      <c r="N137" s="457"/>
      <c r="O137" s="457"/>
      <c r="P137" s="458"/>
      <c r="Q137" s="537" t="s">
        <v>42</v>
      </c>
      <c r="R137" s="538"/>
      <c r="S137" s="499" t="s">
        <v>11</v>
      </c>
      <c r="T137" s="499"/>
      <c r="U137" s="456" t="s">
        <v>36</v>
      </c>
      <c r="V137" s="457"/>
      <c r="W137" s="457"/>
      <c r="X137" s="457"/>
      <c r="Y137" s="457"/>
      <c r="Z137" s="458"/>
      <c r="AA137" s="465" t="s">
        <v>42</v>
      </c>
      <c r="AB137" s="466"/>
      <c r="AC137" s="499" t="s">
        <v>11</v>
      </c>
      <c r="AD137" s="499"/>
      <c r="AE137" s="456" t="s">
        <v>36</v>
      </c>
      <c r="AF137" s="457"/>
      <c r="AG137" s="457"/>
      <c r="AH137" s="457"/>
      <c r="AI137" s="457"/>
      <c r="AJ137" s="458"/>
      <c r="AK137" s="537" t="s">
        <v>42</v>
      </c>
      <c r="AL137" s="538"/>
      <c r="AM137" s="499" t="s">
        <v>11</v>
      </c>
      <c r="AN137" s="581"/>
      <c r="AO137" s="456" t="s">
        <v>36</v>
      </c>
      <c r="AP137" s="457"/>
      <c r="AQ137" s="457"/>
      <c r="AR137" s="457"/>
      <c r="AS137" s="457"/>
      <c r="AT137" s="458"/>
      <c r="AU137" s="537" t="s">
        <v>42</v>
      </c>
      <c r="AV137" s="538"/>
      <c r="AW137" s="499" t="s">
        <v>11</v>
      </c>
      <c r="AX137" s="499"/>
      <c r="AY137" s="456" t="s">
        <v>36</v>
      </c>
      <c r="AZ137" s="457"/>
      <c r="BA137" s="457"/>
      <c r="BB137" s="457"/>
      <c r="BC137" s="457"/>
      <c r="BD137" s="458"/>
      <c r="BE137" s="537" t="s">
        <v>42</v>
      </c>
      <c r="BF137" s="538"/>
      <c r="BG137" s="499" t="s">
        <v>11</v>
      </c>
      <c r="BH137" s="499"/>
    </row>
    <row r="138" spans="1:60" ht="14.85" customHeight="1">
      <c r="A138" s="480" t="s">
        <v>43</v>
      </c>
      <c r="B138" s="474"/>
      <c r="C138" s="474"/>
      <c r="D138" s="474"/>
      <c r="E138" s="474"/>
      <c r="F138" s="502"/>
      <c r="G138" s="453" t="s">
        <v>81</v>
      </c>
      <c r="H138" s="453"/>
      <c r="I138" s="492" t="e">
        <f>#REF!</f>
        <v>#REF!</v>
      </c>
      <c r="J138" s="492"/>
      <c r="K138" s="473" t="s">
        <v>283</v>
      </c>
      <c r="L138" s="474"/>
      <c r="M138" s="474"/>
      <c r="N138" s="474"/>
      <c r="O138" s="474"/>
      <c r="P138" s="502"/>
      <c r="Q138" s="453"/>
      <c r="R138" s="453"/>
      <c r="S138" s="492" t="e">
        <f>#REF!</f>
        <v>#REF!</v>
      </c>
      <c r="T138" s="492"/>
      <c r="U138" s="480" t="s">
        <v>43</v>
      </c>
      <c r="V138" s="474"/>
      <c r="W138" s="474"/>
      <c r="X138" s="474"/>
      <c r="Y138" s="474"/>
      <c r="Z138" s="502"/>
      <c r="AA138" s="598" t="s">
        <v>78</v>
      </c>
      <c r="AB138" s="479"/>
      <c r="AC138" s="492" t="e">
        <f>#REF!</f>
        <v>#REF!</v>
      </c>
      <c r="AD138" s="492"/>
      <c r="AE138" s="473" t="s">
        <v>43</v>
      </c>
      <c r="AF138" s="474"/>
      <c r="AG138" s="474"/>
      <c r="AH138" s="474"/>
      <c r="AI138" s="474"/>
      <c r="AJ138" s="502"/>
      <c r="AK138" s="453"/>
      <c r="AL138" s="453"/>
      <c r="AM138" s="492" t="e">
        <f>#REF!</f>
        <v>#REF!</v>
      </c>
      <c r="AN138" s="510"/>
      <c r="AO138" s="480" t="s">
        <v>225</v>
      </c>
      <c r="AP138" s="474"/>
      <c r="AQ138" s="474"/>
      <c r="AR138" s="474"/>
      <c r="AS138" s="474"/>
      <c r="AT138" s="502"/>
      <c r="AU138" s="453"/>
      <c r="AV138" s="453"/>
      <c r="AW138" s="492" t="e">
        <f>#REF!</f>
        <v>#REF!</v>
      </c>
      <c r="AX138" s="492"/>
      <c r="AY138" s="480" t="s">
        <v>225</v>
      </c>
      <c r="AZ138" s="474"/>
      <c r="BA138" s="474"/>
      <c r="BB138" s="474"/>
      <c r="BC138" s="474"/>
      <c r="BD138" s="502"/>
      <c r="BE138" s="453" t="s">
        <v>260</v>
      </c>
      <c r="BF138" s="453"/>
      <c r="BG138" s="492">
        <v>4500</v>
      </c>
      <c r="BH138" s="492"/>
    </row>
    <row r="139" spans="1:60" ht="14.85" customHeight="1">
      <c r="A139" s="480"/>
      <c r="B139" s="474"/>
      <c r="C139" s="474"/>
      <c r="D139" s="474"/>
      <c r="E139" s="474"/>
      <c r="F139" s="502"/>
      <c r="G139" s="453"/>
      <c r="H139" s="453"/>
      <c r="I139" s="492"/>
      <c r="J139" s="492"/>
      <c r="K139" s="480"/>
      <c r="L139" s="474"/>
      <c r="M139" s="474"/>
      <c r="N139" s="474"/>
      <c r="O139" s="474"/>
      <c r="P139" s="502"/>
      <c r="Q139" s="453"/>
      <c r="R139" s="453"/>
      <c r="S139" s="492"/>
      <c r="T139" s="492"/>
      <c r="U139" s="480"/>
      <c r="V139" s="474"/>
      <c r="W139" s="474"/>
      <c r="X139" s="474"/>
      <c r="Y139" s="474"/>
      <c r="Z139" s="502"/>
      <c r="AA139" s="479"/>
      <c r="AB139" s="479"/>
      <c r="AC139" s="492"/>
      <c r="AD139" s="492"/>
      <c r="AE139" s="480"/>
      <c r="AF139" s="474"/>
      <c r="AG139" s="474"/>
      <c r="AH139" s="474"/>
      <c r="AI139" s="474"/>
      <c r="AJ139" s="502"/>
      <c r="AK139" s="453"/>
      <c r="AL139" s="453"/>
      <c r="AM139" s="492"/>
      <c r="AN139" s="510"/>
      <c r="AO139" s="480"/>
      <c r="AP139" s="474"/>
      <c r="AQ139" s="474"/>
      <c r="AR139" s="474"/>
      <c r="AS139" s="474"/>
      <c r="AT139" s="502"/>
      <c r="AU139" s="453"/>
      <c r="AV139" s="453"/>
      <c r="AW139" s="492"/>
      <c r="AX139" s="492"/>
      <c r="AY139" s="480"/>
      <c r="AZ139" s="474"/>
      <c r="BA139" s="474"/>
      <c r="BB139" s="474"/>
      <c r="BC139" s="474"/>
      <c r="BD139" s="502"/>
      <c r="BE139" s="453"/>
      <c r="BF139" s="453"/>
      <c r="BG139" s="492"/>
      <c r="BH139" s="492"/>
    </row>
    <row r="140" spans="1:60" ht="14.85" customHeight="1">
      <c r="A140" s="461"/>
      <c r="B140" s="462"/>
      <c r="E140" s="462"/>
      <c r="F140" s="462"/>
      <c r="G140" s="453" t="s">
        <v>13</v>
      </c>
      <c r="H140" s="453"/>
      <c r="I140" s="492" t="e">
        <f>SUM(I138:J139)</f>
        <v>#REF!</v>
      </c>
      <c r="J140" s="492"/>
      <c r="K140" s="461"/>
      <c r="L140" s="462"/>
      <c r="M140" s="7"/>
      <c r="N140" s="7"/>
      <c r="O140" s="462"/>
      <c r="P140" s="462"/>
      <c r="Q140" s="453" t="s">
        <v>13</v>
      </c>
      <c r="R140" s="453"/>
      <c r="S140" s="492" t="e">
        <f>SUM(S138:T139)</f>
        <v>#REF!</v>
      </c>
      <c r="T140" s="492"/>
      <c r="U140" s="461"/>
      <c r="V140" s="462"/>
      <c r="Y140" s="462"/>
      <c r="Z140" s="462"/>
      <c r="AA140" s="479" t="s">
        <v>13</v>
      </c>
      <c r="AB140" s="479"/>
      <c r="AC140" s="492" t="e">
        <f>SUM(AC138:AD139)</f>
        <v>#REF!</v>
      </c>
      <c r="AD140" s="492"/>
      <c r="AE140" s="461"/>
      <c r="AF140" s="462"/>
      <c r="AG140" s="7"/>
      <c r="AH140" s="7"/>
      <c r="AI140" s="462"/>
      <c r="AJ140" s="462"/>
      <c r="AK140" s="453" t="s">
        <v>13</v>
      </c>
      <c r="AL140" s="453"/>
      <c r="AM140" s="492" t="e">
        <f>SUM(AM138:AN139)</f>
        <v>#REF!</v>
      </c>
      <c r="AN140" s="510"/>
      <c r="AO140" s="461"/>
      <c r="AP140" s="462"/>
      <c r="AQ140" s="7"/>
      <c r="AR140" s="7"/>
      <c r="AS140" s="462"/>
      <c r="AT140" s="462"/>
      <c r="AU140" s="453" t="s">
        <v>13</v>
      </c>
      <c r="AV140" s="453"/>
      <c r="AW140" s="492" t="e">
        <f>SUM(AW138:AX139)</f>
        <v>#REF!</v>
      </c>
      <c r="AX140" s="492"/>
      <c r="AY140" s="461"/>
      <c r="AZ140" s="462"/>
      <c r="BA140" s="7"/>
      <c r="BB140" s="7"/>
      <c r="BC140" s="462"/>
      <c r="BD140" s="462"/>
      <c r="BE140" s="453" t="s">
        <v>13</v>
      </c>
      <c r="BF140" s="453"/>
      <c r="BG140" s="492">
        <f>SUM(BG138:BH139)</f>
        <v>4500</v>
      </c>
      <c r="BH140" s="492"/>
    </row>
    <row r="141" spans="1:60" ht="6.75" customHeight="1">
      <c r="G141" s="500"/>
      <c r="H141" s="500"/>
      <c r="I141" s="535"/>
      <c r="J141" s="536"/>
      <c r="K141" s="71"/>
      <c r="L141" s="7"/>
      <c r="M141" s="7"/>
      <c r="N141" s="7"/>
      <c r="O141" s="7"/>
      <c r="P141" s="7"/>
      <c r="Q141" s="500"/>
      <c r="R141" s="500"/>
      <c r="S141" s="535"/>
      <c r="T141" s="536"/>
      <c r="AA141" s="599"/>
      <c r="AB141" s="599"/>
      <c r="AC141" s="535"/>
      <c r="AD141" s="536"/>
      <c r="AE141" s="71"/>
      <c r="AF141" s="7"/>
      <c r="AG141" s="7"/>
      <c r="AH141" s="7"/>
      <c r="AI141" s="7"/>
      <c r="AJ141" s="7"/>
      <c r="AK141" s="500"/>
      <c r="AL141" s="500"/>
      <c r="AM141" s="535"/>
      <c r="AN141" s="535"/>
      <c r="AO141" s="71"/>
      <c r="AP141" s="7"/>
      <c r="AQ141" s="7"/>
      <c r="AR141" s="7"/>
      <c r="AS141" s="7"/>
      <c r="AT141" s="7"/>
      <c r="AU141" s="500"/>
      <c r="AV141" s="500"/>
      <c r="AW141" s="535"/>
      <c r="AX141" s="536"/>
      <c r="AY141" s="71"/>
      <c r="AZ141" s="7"/>
      <c r="BA141" s="7"/>
      <c r="BB141" s="7"/>
      <c r="BC141" s="7"/>
      <c r="BD141" s="7"/>
      <c r="BE141" s="500"/>
      <c r="BF141" s="500"/>
      <c r="BG141" s="535"/>
      <c r="BH141" s="536"/>
    </row>
    <row r="142" spans="1:60" ht="18">
      <c r="A142" s="76" t="s">
        <v>38</v>
      </c>
      <c r="G142" s="46"/>
      <c r="H142" s="46"/>
      <c r="I142" s="42"/>
      <c r="J142" s="79"/>
      <c r="K142" s="76" t="s">
        <v>38</v>
      </c>
      <c r="L142" s="7"/>
      <c r="M142" s="7"/>
      <c r="N142" s="7"/>
      <c r="O142" s="7"/>
      <c r="P142" s="7"/>
      <c r="Q142" s="46"/>
      <c r="R142" s="46"/>
      <c r="S142" s="42"/>
      <c r="T142" s="79"/>
      <c r="U142" s="76" t="s">
        <v>38</v>
      </c>
      <c r="AA142" s="98"/>
      <c r="AB142" s="98"/>
      <c r="AC142" s="42"/>
      <c r="AD142" s="79"/>
      <c r="AE142" s="76" t="s">
        <v>38</v>
      </c>
      <c r="AF142" s="7"/>
      <c r="AG142" s="7"/>
      <c r="AH142" s="7"/>
      <c r="AI142" s="7"/>
      <c r="AJ142" s="7"/>
      <c r="AK142" s="46"/>
      <c r="AL142" s="46"/>
      <c r="AM142" s="42"/>
      <c r="AN142" s="42"/>
      <c r="AO142" s="76" t="s">
        <v>38</v>
      </c>
      <c r="AP142" s="7"/>
      <c r="AQ142" s="7"/>
      <c r="AR142" s="7"/>
      <c r="AS142" s="7"/>
      <c r="AT142" s="7"/>
      <c r="AU142" s="46"/>
      <c r="AV142" s="46"/>
      <c r="AW142" s="42"/>
      <c r="AX142" s="79"/>
      <c r="AY142" s="76" t="s">
        <v>38</v>
      </c>
      <c r="AZ142" s="7"/>
      <c r="BA142" s="7"/>
      <c r="BB142" s="7"/>
      <c r="BC142" s="7"/>
      <c r="BD142" s="7"/>
      <c r="BE142" s="46"/>
      <c r="BF142" s="46"/>
      <c r="BG142" s="42"/>
      <c r="BH142" s="79"/>
    </row>
    <row r="143" spans="1:60">
      <c r="A143" s="463" t="s">
        <v>25</v>
      </c>
      <c r="B143" s="463"/>
      <c r="C143" s="463"/>
      <c r="D143" s="463"/>
      <c r="E143" s="463"/>
      <c r="F143" s="463"/>
      <c r="G143" s="463" t="s">
        <v>39</v>
      </c>
      <c r="H143" s="463"/>
      <c r="I143" s="477" t="s">
        <v>11</v>
      </c>
      <c r="J143" s="477"/>
      <c r="K143" s="463" t="s">
        <v>25</v>
      </c>
      <c r="L143" s="463"/>
      <c r="M143" s="463"/>
      <c r="N143" s="463"/>
      <c r="O143" s="463"/>
      <c r="P143" s="463"/>
      <c r="Q143" s="463" t="s">
        <v>39</v>
      </c>
      <c r="R143" s="463"/>
      <c r="S143" s="477" t="s">
        <v>11</v>
      </c>
      <c r="T143" s="477"/>
      <c r="U143" s="463" t="s">
        <v>25</v>
      </c>
      <c r="V143" s="463"/>
      <c r="W143" s="463"/>
      <c r="X143" s="463"/>
      <c r="Y143" s="463"/>
      <c r="Z143" s="463"/>
      <c r="AA143" s="485" t="s">
        <v>39</v>
      </c>
      <c r="AB143" s="485"/>
      <c r="AC143" s="477" t="s">
        <v>11</v>
      </c>
      <c r="AD143" s="477"/>
      <c r="AE143" s="463" t="s">
        <v>25</v>
      </c>
      <c r="AF143" s="463"/>
      <c r="AG143" s="463"/>
      <c r="AH143" s="463"/>
      <c r="AI143" s="463"/>
      <c r="AJ143" s="463"/>
      <c r="AK143" s="463" t="s">
        <v>39</v>
      </c>
      <c r="AL143" s="463"/>
      <c r="AM143" s="477" t="s">
        <v>11</v>
      </c>
      <c r="AN143" s="586"/>
      <c r="AO143" s="463" t="s">
        <v>25</v>
      </c>
      <c r="AP143" s="463"/>
      <c r="AQ143" s="463"/>
      <c r="AR143" s="463"/>
      <c r="AS143" s="463"/>
      <c r="AT143" s="463"/>
      <c r="AU143" s="463" t="s">
        <v>39</v>
      </c>
      <c r="AV143" s="463"/>
      <c r="AW143" s="477" t="s">
        <v>11</v>
      </c>
      <c r="AX143" s="477"/>
      <c r="AY143" s="463" t="s">
        <v>25</v>
      </c>
      <c r="AZ143" s="463"/>
      <c r="BA143" s="463"/>
      <c r="BB143" s="463"/>
      <c r="BC143" s="463"/>
      <c r="BD143" s="463"/>
      <c r="BE143" s="463" t="s">
        <v>39</v>
      </c>
      <c r="BF143" s="463"/>
      <c r="BG143" s="477" t="s">
        <v>11</v>
      </c>
      <c r="BH143" s="477"/>
    </row>
    <row r="144" spans="1:60" ht="14.85" customHeight="1">
      <c r="A144" s="469" t="s">
        <v>147</v>
      </c>
      <c r="B144" s="469"/>
      <c r="C144" s="469"/>
      <c r="D144" s="469"/>
      <c r="E144" s="469"/>
      <c r="F144" s="532"/>
      <c r="G144" s="533">
        <f>$G$47</f>
        <v>0.25</v>
      </c>
      <c r="H144" s="533"/>
      <c r="I144" s="534" t="e">
        <f>(I140+I134+I127+I116)*G144</f>
        <v>#REF!</v>
      </c>
      <c r="J144" s="534"/>
      <c r="K144" s="469" t="s">
        <v>147</v>
      </c>
      <c r="L144" s="469"/>
      <c r="M144" s="469"/>
      <c r="N144" s="469"/>
      <c r="O144" s="469"/>
      <c r="P144" s="532"/>
      <c r="Q144" s="533">
        <f>$G$47</f>
        <v>0.25</v>
      </c>
      <c r="R144" s="533"/>
      <c r="S144" s="534" t="e">
        <f>(S140+S134+S127+S116)*Q144</f>
        <v>#REF!</v>
      </c>
      <c r="T144" s="534"/>
      <c r="U144" s="469" t="s">
        <v>147</v>
      </c>
      <c r="V144" s="469"/>
      <c r="W144" s="469"/>
      <c r="X144" s="469"/>
      <c r="Y144" s="469"/>
      <c r="Z144" s="532"/>
      <c r="AA144" s="533">
        <f>$G$47</f>
        <v>0.25</v>
      </c>
      <c r="AB144" s="533"/>
      <c r="AC144" s="534" t="e">
        <f>(AC140+AC134+AC127+AC116)*AA144</f>
        <v>#REF!</v>
      </c>
      <c r="AD144" s="534"/>
      <c r="AE144" s="469" t="s">
        <v>147</v>
      </c>
      <c r="AF144" s="469"/>
      <c r="AG144" s="469"/>
      <c r="AH144" s="469"/>
      <c r="AI144" s="469"/>
      <c r="AJ144" s="532"/>
      <c r="AK144" s="533">
        <f>$G$47</f>
        <v>0.25</v>
      </c>
      <c r="AL144" s="533"/>
      <c r="AM144" s="534" t="e">
        <f>(AM140+AM134+AM127+AM116)*AK144</f>
        <v>#REF!</v>
      </c>
      <c r="AN144" s="467"/>
      <c r="AO144" s="469" t="s">
        <v>147</v>
      </c>
      <c r="AP144" s="469"/>
      <c r="AQ144" s="469"/>
      <c r="AR144" s="469"/>
      <c r="AS144" s="469"/>
      <c r="AT144" s="532"/>
      <c r="AU144" s="533">
        <f>$G$47</f>
        <v>0.25</v>
      </c>
      <c r="AV144" s="533"/>
      <c r="AW144" s="534" t="e">
        <f>(AW140+AW134+AW127+AW116)*AU144</f>
        <v>#REF!</v>
      </c>
      <c r="AX144" s="534"/>
      <c r="AY144" s="469" t="s">
        <v>147</v>
      </c>
      <c r="AZ144" s="469"/>
      <c r="BA144" s="469"/>
      <c r="BB144" s="469"/>
      <c r="BC144" s="469"/>
      <c r="BD144" s="532"/>
      <c r="BE144" s="533">
        <f>$G$47</f>
        <v>0.25</v>
      </c>
      <c r="BF144" s="533"/>
      <c r="BG144" s="534">
        <f>(BG140+BG134+BG127+BG116)*BE144</f>
        <v>1706.25</v>
      </c>
      <c r="BH144" s="534"/>
    </row>
    <row r="145" spans="1:60" ht="14.85" customHeight="1">
      <c r="A145" s="483"/>
      <c r="B145" s="484"/>
      <c r="C145" s="484"/>
      <c r="D145" s="484"/>
      <c r="E145" s="484"/>
      <c r="F145" s="484"/>
      <c r="G145" s="453" t="s">
        <v>13</v>
      </c>
      <c r="H145" s="453"/>
      <c r="I145" s="492" t="e">
        <f>I144</f>
        <v>#REF!</v>
      </c>
      <c r="J145" s="492"/>
      <c r="K145" s="483"/>
      <c r="L145" s="484"/>
      <c r="M145" s="484"/>
      <c r="N145" s="484"/>
      <c r="O145" s="484"/>
      <c r="P145" s="484"/>
      <c r="Q145" s="453" t="s">
        <v>13</v>
      </c>
      <c r="R145" s="453"/>
      <c r="S145" s="492" t="e">
        <f>S144</f>
        <v>#REF!</v>
      </c>
      <c r="T145" s="492"/>
      <c r="U145" s="483"/>
      <c r="V145" s="484"/>
      <c r="W145" s="484"/>
      <c r="X145" s="484"/>
      <c r="Y145" s="484"/>
      <c r="Z145" s="484"/>
      <c r="AA145" s="479" t="s">
        <v>13</v>
      </c>
      <c r="AB145" s="479"/>
      <c r="AC145" s="492" t="e">
        <f>AC144</f>
        <v>#REF!</v>
      </c>
      <c r="AD145" s="492"/>
      <c r="AE145" s="483"/>
      <c r="AF145" s="484"/>
      <c r="AG145" s="484"/>
      <c r="AH145" s="484"/>
      <c r="AI145" s="484"/>
      <c r="AJ145" s="484"/>
      <c r="AK145" s="453" t="s">
        <v>13</v>
      </c>
      <c r="AL145" s="453"/>
      <c r="AM145" s="492" t="e">
        <f>AM144</f>
        <v>#REF!</v>
      </c>
      <c r="AN145" s="510"/>
      <c r="AO145" s="483"/>
      <c r="AP145" s="484"/>
      <c r="AQ145" s="484"/>
      <c r="AR145" s="484"/>
      <c r="AS145" s="484"/>
      <c r="AT145" s="484"/>
      <c r="AU145" s="453" t="s">
        <v>13</v>
      </c>
      <c r="AV145" s="453"/>
      <c r="AW145" s="492" t="e">
        <f>AW144</f>
        <v>#REF!</v>
      </c>
      <c r="AX145" s="492"/>
      <c r="AY145" s="483"/>
      <c r="AZ145" s="484"/>
      <c r="BA145" s="484"/>
      <c r="BB145" s="484"/>
      <c r="BC145" s="484"/>
      <c r="BD145" s="484"/>
      <c r="BE145" s="453" t="s">
        <v>13</v>
      </c>
      <c r="BF145" s="453"/>
      <c r="BG145" s="492">
        <f>BG144</f>
        <v>1706.25</v>
      </c>
      <c r="BH145" s="492"/>
    </row>
    <row r="146" spans="1:60" ht="14.85" customHeight="1">
      <c r="A146" s="483"/>
      <c r="B146" s="484"/>
      <c r="C146" s="484"/>
      <c r="D146" s="484"/>
      <c r="E146" s="484"/>
      <c r="F146" s="484"/>
      <c r="G146" s="489"/>
      <c r="H146" s="489"/>
      <c r="I146" s="490"/>
      <c r="J146" s="491"/>
      <c r="K146" s="483"/>
      <c r="L146" s="484"/>
      <c r="M146" s="484"/>
      <c r="N146" s="484"/>
      <c r="O146" s="484"/>
      <c r="P146" s="484"/>
      <c r="Q146" s="489"/>
      <c r="R146" s="489"/>
      <c r="S146" s="490"/>
      <c r="T146" s="491"/>
      <c r="U146" s="483"/>
      <c r="V146" s="484"/>
      <c r="W146" s="484"/>
      <c r="X146" s="484"/>
      <c r="Y146" s="484"/>
      <c r="Z146" s="484"/>
      <c r="AA146" s="596"/>
      <c r="AB146" s="596"/>
      <c r="AC146" s="490"/>
      <c r="AD146" s="491"/>
      <c r="AE146" s="483"/>
      <c r="AF146" s="484"/>
      <c r="AG146" s="484"/>
      <c r="AH146" s="484"/>
      <c r="AI146" s="484"/>
      <c r="AJ146" s="484"/>
      <c r="AK146" s="489"/>
      <c r="AL146" s="489"/>
      <c r="AM146" s="490"/>
      <c r="AN146" s="490"/>
      <c r="AO146" s="483"/>
      <c r="AP146" s="484"/>
      <c r="AQ146" s="484"/>
      <c r="AR146" s="484"/>
      <c r="AS146" s="484"/>
      <c r="AT146" s="484"/>
      <c r="AU146" s="489"/>
      <c r="AV146" s="489"/>
      <c r="AW146" s="490"/>
      <c r="AX146" s="491"/>
      <c r="AY146" s="483"/>
      <c r="AZ146" s="484"/>
      <c r="BA146" s="484"/>
      <c r="BB146" s="484"/>
      <c r="BC146" s="484"/>
      <c r="BD146" s="484"/>
      <c r="BE146" s="489"/>
      <c r="BF146" s="489"/>
      <c r="BG146" s="490"/>
      <c r="BH146" s="491"/>
    </row>
    <row r="147" spans="1:60" ht="14.85" customHeight="1">
      <c r="A147" s="453" t="s">
        <v>148</v>
      </c>
      <c r="B147" s="453"/>
      <c r="C147" s="453"/>
      <c r="D147" s="453"/>
      <c r="E147" s="453"/>
      <c r="F147" s="453"/>
      <c r="G147" s="453"/>
      <c r="H147" s="453"/>
      <c r="I147" s="492">
        <v>6000</v>
      </c>
      <c r="J147" s="492"/>
      <c r="K147" s="453" t="s">
        <v>148</v>
      </c>
      <c r="L147" s="453"/>
      <c r="M147" s="453"/>
      <c r="N147" s="453"/>
      <c r="O147" s="453"/>
      <c r="P147" s="453"/>
      <c r="Q147" s="453"/>
      <c r="R147" s="453"/>
      <c r="S147" s="492">
        <v>61000</v>
      </c>
      <c r="T147" s="492"/>
      <c r="U147" s="453" t="s">
        <v>148</v>
      </c>
      <c r="V147" s="453"/>
      <c r="W147" s="453"/>
      <c r="X147" s="453"/>
      <c r="Y147" s="453"/>
      <c r="Z147" s="453"/>
      <c r="AA147" s="453"/>
      <c r="AB147" s="453"/>
      <c r="AC147" s="492">
        <v>14821</v>
      </c>
      <c r="AD147" s="492"/>
      <c r="AE147" s="453" t="s">
        <v>148</v>
      </c>
      <c r="AF147" s="453"/>
      <c r="AG147" s="453"/>
      <c r="AH147" s="453"/>
      <c r="AI147" s="453"/>
      <c r="AJ147" s="453"/>
      <c r="AK147" s="453"/>
      <c r="AL147" s="453"/>
      <c r="AM147" s="492">
        <f>[1]Hoja1!$L$61</f>
        <v>37000</v>
      </c>
      <c r="AN147" s="510"/>
      <c r="AO147" s="453" t="s">
        <v>148</v>
      </c>
      <c r="AP147" s="453"/>
      <c r="AQ147" s="453"/>
      <c r="AR147" s="453"/>
      <c r="AS147" s="453"/>
      <c r="AT147" s="453"/>
      <c r="AU147" s="453"/>
      <c r="AV147" s="453"/>
      <c r="AW147" s="492" t="e">
        <f>AW145+AW140+AW134+AW127+AW116</f>
        <v>#REF!</v>
      </c>
      <c r="AX147" s="492"/>
      <c r="AY147" s="453" t="s">
        <v>148</v>
      </c>
      <c r="AZ147" s="453"/>
      <c r="BA147" s="453"/>
      <c r="BB147" s="453"/>
      <c r="BC147" s="453"/>
      <c r="BD147" s="453"/>
      <c r="BE147" s="453"/>
      <c r="BF147" s="453"/>
      <c r="BG147" s="492">
        <f>BG145+BG140+BG134+BG127+BG116</f>
        <v>8531.25</v>
      </c>
      <c r="BH147" s="492"/>
    </row>
    <row r="148" spans="1:60" ht="20.25">
      <c r="A148" s="518" t="s">
        <v>16</v>
      </c>
      <c r="B148" s="519"/>
      <c r="C148" s="519"/>
      <c r="D148" s="519"/>
      <c r="E148" s="519"/>
      <c r="F148" s="519"/>
      <c r="G148" s="519"/>
      <c r="H148" s="519"/>
      <c r="I148" s="519"/>
      <c r="J148" s="544"/>
      <c r="K148" s="518" t="s">
        <v>16</v>
      </c>
      <c r="L148" s="519"/>
      <c r="M148" s="519"/>
      <c r="N148" s="519"/>
      <c r="O148" s="519"/>
      <c r="P148" s="519"/>
      <c r="Q148" s="519"/>
      <c r="R148" s="519"/>
      <c r="S148" s="519"/>
      <c r="T148" s="544"/>
      <c r="U148" s="518" t="s">
        <v>16</v>
      </c>
      <c r="V148" s="519"/>
      <c r="W148" s="519"/>
      <c r="X148" s="519"/>
      <c r="Y148" s="519"/>
      <c r="Z148" s="519"/>
      <c r="AA148" s="519"/>
      <c r="AB148" s="519"/>
      <c r="AC148" s="519"/>
      <c r="AD148" s="544"/>
      <c r="AE148" s="518" t="s">
        <v>16</v>
      </c>
      <c r="AF148" s="519"/>
      <c r="AG148" s="519"/>
      <c r="AH148" s="519"/>
      <c r="AI148" s="519"/>
      <c r="AJ148" s="519"/>
      <c r="AK148" s="519"/>
      <c r="AL148" s="519"/>
      <c r="AM148" s="519"/>
      <c r="AN148" s="519"/>
      <c r="AO148" s="518" t="s">
        <v>16</v>
      </c>
      <c r="AP148" s="519"/>
      <c r="AQ148" s="519"/>
      <c r="AR148" s="519"/>
      <c r="AS148" s="519"/>
      <c r="AT148" s="519"/>
      <c r="AU148" s="519"/>
      <c r="AV148" s="519"/>
      <c r="AW148" s="519"/>
      <c r="AX148" s="544"/>
      <c r="AY148" s="518" t="s">
        <v>16</v>
      </c>
      <c r="AZ148" s="519"/>
      <c r="BA148" s="519"/>
      <c r="BB148" s="519"/>
      <c r="BC148" s="519"/>
      <c r="BD148" s="519"/>
      <c r="BE148" s="519"/>
      <c r="BF148" s="519"/>
      <c r="BG148" s="519"/>
      <c r="BH148" s="544"/>
    </row>
    <row r="149" spans="1:60" s="6" customFormat="1" ht="8.25" customHeight="1">
      <c r="A149" s="70"/>
      <c r="B149" s="11"/>
      <c r="C149" s="11"/>
      <c r="D149" s="11"/>
      <c r="E149" s="11"/>
      <c r="F149" s="11"/>
      <c r="G149" s="11"/>
      <c r="H149" s="11"/>
      <c r="I149" s="67"/>
      <c r="J149" s="84"/>
      <c r="K149" s="70"/>
      <c r="L149" s="11"/>
      <c r="M149" s="11"/>
      <c r="N149" s="11"/>
      <c r="O149" s="11"/>
      <c r="P149" s="11"/>
      <c r="Q149" s="11"/>
      <c r="R149" s="11"/>
      <c r="S149" s="11"/>
      <c r="T149" s="52"/>
      <c r="U149" s="70"/>
      <c r="V149" s="11"/>
      <c r="W149" s="11"/>
      <c r="X149" s="11"/>
      <c r="Y149" s="11"/>
      <c r="Z149" s="11"/>
      <c r="AA149" s="50"/>
      <c r="AB149" s="50"/>
      <c r="AC149" s="11"/>
      <c r="AD149" s="52"/>
      <c r="AE149" s="70"/>
      <c r="AF149" s="11"/>
      <c r="AG149" s="11"/>
      <c r="AH149" s="11"/>
      <c r="AI149" s="11"/>
      <c r="AJ149" s="11"/>
      <c r="AK149" s="50"/>
      <c r="AL149" s="50"/>
      <c r="AM149" s="11"/>
      <c r="AN149" s="11"/>
      <c r="AO149" s="70"/>
      <c r="AP149" s="11"/>
      <c r="AQ149" s="11"/>
      <c r="AR149" s="11"/>
      <c r="AS149" s="11"/>
      <c r="AT149" s="11"/>
      <c r="AU149" s="11"/>
      <c r="AV149" s="11"/>
      <c r="AW149" s="11"/>
      <c r="AX149" s="52"/>
      <c r="AY149" s="70"/>
      <c r="AZ149" s="11"/>
      <c r="BA149" s="11"/>
      <c r="BB149" s="11"/>
      <c r="BC149" s="11"/>
      <c r="BD149" s="11"/>
      <c r="BE149" s="11"/>
      <c r="BF149" s="11"/>
      <c r="BG149" s="11"/>
      <c r="BH149" s="52"/>
    </row>
    <row r="150" spans="1:60" ht="14.85" customHeight="1">
      <c r="A150" s="501" t="s">
        <v>4</v>
      </c>
      <c r="B150" s="501"/>
      <c r="C150" s="453" t="str">
        <f>$C$3</f>
        <v>READECUACIÓN SEDE SERVICIOS GENERALES</v>
      </c>
      <c r="D150" s="453"/>
      <c r="E150" s="453"/>
      <c r="F150" s="453"/>
      <c r="G150" s="453"/>
      <c r="H150" s="453"/>
      <c r="I150" s="453"/>
      <c r="J150" s="453"/>
      <c r="K150" s="501" t="s">
        <v>4</v>
      </c>
      <c r="L150" s="501"/>
      <c r="M150" s="453" t="str">
        <f>$C$3</f>
        <v>READECUACIÓN SEDE SERVICIOS GENERALES</v>
      </c>
      <c r="N150" s="453"/>
      <c r="O150" s="453"/>
      <c r="P150" s="453"/>
      <c r="Q150" s="453"/>
      <c r="R150" s="453"/>
      <c r="S150" s="453"/>
      <c r="T150" s="453"/>
      <c r="U150" s="501" t="s">
        <v>4</v>
      </c>
      <c r="V150" s="501"/>
      <c r="W150" s="453" t="str">
        <f>$C$3</f>
        <v>READECUACIÓN SEDE SERVICIOS GENERALES</v>
      </c>
      <c r="X150" s="453"/>
      <c r="Y150" s="453"/>
      <c r="Z150" s="453"/>
      <c r="AA150" s="453"/>
      <c r="AB150" s="453"/>
      <c r="AC150" s="453"/>
      <c r="AD150" s="453"/>
      <c r="AE150" s="501" t="s">
        <v>4</v>
      </c>
      <c r="AF150" s="501"/>
      <c r="AG150" s="453" t="str">
        <f>$C$3</f>
        <v>READECUACIÓN SEDE SERVICIOS GENERALES</v>
      </c>
      <c r="AH150" s="453"/>
      <c r="AI150" s="453"/>
      <c r="AJ150" s="453"/>
      <c r="AK150" s="453"/>
      <c r="AL150" s="453"/>
      <c r="AM150" s="453"/>
      <c r="AN150" s="480"/>
      <c r="AO150" s="501" t="s">
        <v>4</v>
      </c>
      <c r="AP150" s="501"/>
      <c r="AQ150" s="453" t="str">
        <f>$C$3</f>
        <v>READECUACIÓN SEDE SERVICIOS GENERALES</v>
      </c>
      <c r="AR150" s="453"/>
      <c r="AS150" s="453"/>
      <c r="AT150" s="453"/>
      <c r="AU150" s="453"/>
      <c r="AV150" s="453"/>
      <c r="AW150" s="453"/>
      <c r="AX150" s="453"/>
      <c r="AY150" s="501" t="s">
        <v>4</v>
      </c>
      <c r="AZ150" s="501"/>
      <c r="BA150" s="453" t="str">
        <f>$C$3</f>
        <v>READECUACIÓN SEDE SERVICIOS GENERALES</v>
      </c>
      <c r="BB150" s="453"/>
      <c r="BC150" s="453"/>
      <c r="BD150" s="453"/>
      <c r="BE150" s="453"/>
      <c r="BF150" s="453"/>
      <c r="BG150" s="453"/>
      <c r="BH150" s="453"/>
    </row>
    <row r="151" spans="1:60" ht="14.85" customHeight="1">
      <c r="A151" s="501" t="s">
        <v>5</v>
      </c>
      <c r="B151" s="501"/>
      <c r="C151" s="453" t="str">
        <f>$C$4</f>
        <v>UNIVERSIDAD DEL CAUCA -SERVICIOS GENERALES</v>
      </c>
      <c r="D151" s="453"/>
      <c r="E151" s="453"/>
      <c r="F151" s="453"/>
      <c r="G151" s="453"/>
      <c r="H151" s="453"/>
      <c r="I151" s="453"/>
      <c r="J151" s="453"/>
      <c r="K151" s="501" t="s">
        <v>5</v>
      </c>
      <c r="L151" s="501"/>
      <c r="M151" s="453" t="str">
        <f>$C$4</f>
        <v>UNIVERSIDAD DEL CAUCA -SERVICIOS GENERALES</v>
      </c>
      <c r="N151" s="453"/>
      <c r="O151" s="453"/>
      <c r="P151" s="453"/>
      <c r="Q151" s="453"/>
      <c r="R151" s="453"/>
      <c r="S151" s="453"/>
      <c r="T151" s="453"/>
      <c r="U151" s="501" t="s">
        <v>5</v>
      </c>
      <c r="V151" s="501"/>
      <c r="W151" s="453" t="str">
        <f>$C$4</f>
        <v>UNIVERSIDAD DEL CAUCA -SERVICIOS GENERALES</v>
      </c>
      <c r="X151" s="453"/>
      <c r="Y151" s="453"/>
      <c r="Z151" s="453"/>
      <c r="AA151" s="453"/>
      <c r="AB151" s="453"/>
      <c r="AC151" s="453"/>
      <c r="AD151" s="453"/>
      <c r="AE151" s="501" t="s">
        <v>5</v>
      </c>
      <c r="AF151" s="501"/>
      <c r="AG151" s="453" t="str">
        <f>$C$4</f>
        <v>UNIVERSIDAD DEL CAUCA -SERVICIOS GENERALES</v>
      </c>
      <c r="AH151" s="453"/>
      <c r="AI151" s="453"/>
      <c r="AJ151" s="453"/>
      <c r="AK151" s="453"/>
      <c r="AL151" s="453"/>
      <c r="AM151" s="453"/>
      <c r="AN151" s="480"/>
      <c r="AO151" s="501" t="s">
        <v>5</v>
      </c>
      <c r="AP151" s="501"/>
      <c r="AQ151" s="453" t="str">
        <f>$C$4</f>
        <v>UNIVERSIDAD DEL CAUCA -SERVICIOS GENERALES</v>
      </c>
      <c r="AR151" s="453"/>
      <c r="AS151" s="453"/>
      <c r="AT151" s="453"/>
      <c r="AU151" s="453"/>
      <c r="AV151" s="453"/>
      <c r="AW151" s="453"/>
      <c r="AX151" s="453"/>
      <c r="AY151" s="501" t="s">
        <v>5</v>
      </c>
      <c r="AZ151" s="501"/>
      <c r="BA151" s="453" t="str">
        <f>$C$4</f>
        <v>UNIVERSIDAD DEL CAUCA -SERVICIOS GENERALES</v>
      </c>
      <c r="BB151" s="453"/>
      <c r="BC151" s="453"/>
      <c r="BD151" s="453"/>
      <c r="BE151" s="453"/>
      <c r="BF151" s="453"/>
      <c r="BG151" s="453"/>
      <c r="BH151" s="453"/>
    </row>
    <row r="152" spans="1:60" ht="14.85" customHeight="1">
      <c r="A152" s="501" t="s">
        <v>17</v>
      </c>
      <c r="B152" s="501"/>
      <c r="C152" s="453" t="str">
        <f>$C$5</f>
        <v>UNIVERSIDAD DEL CAUCA</v>
      </c>
      <c r="D152" s="453"/>
      <c r="E152" s="453"/>
      <c r="F152" s="453"/>
      <c r="G152" s="453"/>
      <c r="H152" s="453"/>
      <c r="I152" s="453"/>
      <c r="J152" s="453"/>
      <c r="K152" s="501" t="s">
        <v>17</v>
      </c>
      <c r="L152" s="501"/>
      <c r="M152" s="453" t="str">
        <f>$C$5</f>
        <v>UNIVERSIDAD DEL CAUCA</v>
      </c>
      <c r="N152" s="453"/>
      <c r="O152" s="453"/>
      <c r="P152" s="453"/>
      <c r="Q152" s="453"/>
      <c r="R152" s="453"/>
      <c r="S152" s="453"/>
      <c r="T152" s="453"/>
      <c r="U152" s="501" t="s">
        <v>17</v>
      </c>
      <c r="V152" s="501"/>
      <c r="W152" s="453" t="str">
        <f>$C$5</f>
        <v>UNIVERSIDAD DEL CAUCA</v>
      </c>
      <c r="X152" s="453"/>
      <c r="Y152" s="453"/>
      <c r="Z152" s="453"/>
      <c r="AA152" s="453"/>
      <c r="AB152" s="453"/>
      <c r="AC152" s="453"/>
      <c r="AD152" s="453"/>
      <c r="AE152" s="501" t="s">
        <v>17</v>
      </c>
      <c r="AF152" s="501"/>
      <c r="AG152" s="453" t="str">
        <f>$C$5</f>
        <v>UNIVERSIDAD DEL CAUCA</v>
      </c>
      <c r="AH152" s="453"/>
      <c r="AI152" s="453"/>
      <c r="AJ152" s="453"/>
      <c r="AK152" s="453"/>
      <c r="AL152" s="453"/>
      <c r="AM152" s="453"/>
      <c r="AN152" s="480"/>
      <c r="AO152" s="501" t="s">
        <v>17</v>
      </c>
      <c r="AP152" s="501"/>
      <c r="AQ152" s="453" t="str">
        <f>$C$5</f>
        <v>UNIVERSIDAD DEL CAUCA</v>
      </c>
      <c r="AR152" s="453"/>
      <c r="AS152" s="453"/>
      <c r="AT152" s="453"/>
      <c r="AU152" s="453"/>
      <c r="AV152" s="453"/>
      <c r="AW152" s="453"/>
      <c r="AX152" s="453"/>
      <c r="AY152" s="501" t="s">
        <v>17</v>
      </c>
      <c r="AZ152" s="501"/>
      <c r="BA152" s="453" t="str">
        <f>$C$5</f>
        <v>UNIVERSIDAD DEL CAUCA</v>
      </c>
      <c r="BB152" s="453"/>
      <c r="BC152" s="453"/>
      <c r="BD152" s="453"/>
      <c r="BE152" s="453"/>
      <c r="BF152" s="453"/>
      <c r="BG152" s="453"/>
      <c r="BH152" s="453"/>
    </row>
    <row r="153" spans="1:60" ht="14.85" customHeight="1">
      <c r="A153" s="482" t="s">
        <v>18</v>
      </c>
      <c r="B153" s="472"/>
      <c r="C153" s="480" t="str">
        <f>$C$6</f>
        <v>ING. JOHN JAIRO LEDEZMA SOLANO</v>
      </c>
      <c r="D153" s="474"/>
      <c r="E153" s="474"/>
      <c r="F153" s="474"/>
      <c r="G153" s="474"/>
      <c r="H153" s="474"/>
      <c r="I153" s="474"/>
      <c r="J153" s="502"/>
      <c r="K153" s="482" t="s">
        <v>18</v>
      </c>
      <c r="L153" s="472"/>
      <c r="M153" s="480" t="str">
        <f>$C$6</f>
        <v>ING. JOHN JAIRO LEDEZMA SOLANO</v>
      </c>
      <c r="N153" s="474"/>
      <c r="O153" s="474"/>
      <c r="P153" s="474"/>
      <c r="Q153" s="474"/>
      <c r="R153" s="474"/>
      <c r="S153" s="474"/>
      <c r="T153" s="502"/>
      <c r="U153" s="482" t="s">
        <v>18</v>
      </c>
      <c r="V153" s="472"/>
      <c r="W153" s="480" t="str">
        <f>$C$6</f>
        <v>ING. JOHN JAIRO LEDEZMA SOLANO</v>
      </c>
      <c r="X153" s="474"/>
      <c r="Y153" s="474"/>
      <c r="Z153" s="474"/>
      <c r="AA153" s="474"/>
      <c r="AB153" s="474"/>
      <c r="AC153" s="474"/>
      <c r="AD153" s="502"/>
      <c r="AE153" s="482" t="s">
        <v>18</v>
      </c>
      <c r="AF153" s="472"/>
      <c r="AG153" s="480" t="str">
        <f>$C$6</f>
        <v>ING. JOHN JAIRO LEDEZMA SOLANO</v>
      </c>
      <c r="AH153" s="474"/>
      <c r="AI153" s="474"/>
      <c r="AJ153" s="474"/>
      <c r="AK153" s="474"/>
      <c r="AL153" s="474"/>
      <c r="AM153" s="474"/>
      <c r="AN153" s="474"/>
      <c r="AO153" s="482" t="s">
        <v>18</v>
      </c>
      <c r="AP153" s="472"/>
      <c r="AQ153" s="480" t="str">
        <f>$C$6</f>
        <v>ING. JOHN JAIRO LEDEZMA SOLANO</v>
      </c>
      <c r="AR153" s="474"/>
      <c r="AS153" s="474"/>
      <c r="AT153" s="474"/>
      <c r="AU153" s="474"/>
      <c r="AV153" s="474"/>
      <c r="AW153" s="474"/>
      <c r="AX153" s="502"/>
      <c r="AY153" s="482" t="s">
        <v>18</v>
      </c>
      <c r="AZ153" s="472"/>
      <c r="BA153" s="480" t="str">
        <f>$C$6</f>
        <v>ING. JOHN JAIRO LEDEZMA SOLANO</v>
      </c>
      <c r="BB153" s="474"/>
      <c r="BC153" s="474"/>
      <c r="BD153" s="474"/>
      <c r="BE153" s="474"/>
      <c r="BF153" s="474"/>
      <c r="BG153" s="474"/>
      <c r="BH153" s="502"/>
    </row>
    <row r="154" spans="1:60" ht="14.85" customHeight="1">
      <c r="A154" s="501" t="s">
        <v>6</v>
      </c>
      <c r="B154" s="501"/>
      <c r="C154" s="539" t="str">
        <f>$C$7</f>
        <v>FEBRERO DE 2011</v>
      </c>
      <c r="D154" s="540"/>
      <c r="E154" s="540"/>
      <c r="F154" s="531" t="str">
        <f>$F$7</f>
        <v>MP 19202-128892 CAU</v>
      </c>
      <c r="G154" s="531"/>
      <c r="H154" s="531"/>
      <c r="I154" s="531"/>
      <c r="J154" s="531"/>
      <c r="K154" s="501" t="s">
        <v>6</v>
      </c>
      <c r="L154" s="501"/>
      <c r="M154" s="539" t="str">
        <f>$C$7</f>
        <v>FEBRERO DE 2011</v>
      </c>
      <c r="N154" s="540"/>
      <c r="O154" s="540"/>
      <c r="P154" s="531" t="str">
        <f>$F$7</f>
        <v>MP 19202-128892 CAU</v>
      </c>
      <c r="Q154" s="531"/>
      <c r="R154" s="531"/>
      <c r="S154" s="531"/>
      <c r="T154" s="531"/>
      <c r="U154" s="501" t="s">
        <v>6</v>
      </c>
      <c r="V154" s="501"/>
      <c r="W154" s="539" t="str">
        <f>$C$7</f>
        <v>FEBRERO DE 2011</v>
      </c>
      <c r="X154" s="540"/>
      <c r="Y154" s="540"/>
      <c r="Z154" s="531" t="str">
        <f>$F$7</f>
        <v>MP 19202-128892 CAU</v>
      </c>
      <c r="AA154" s="531"/>
      <c r="AB154" s="531"/>
      <c r="AC154" s="531"/>
      <c r="AD154" s="531"/>
      <c r="AE154" s="501" t="s">
        <v>6</v>
      </c>
      <c r="AF154" s="501"/>
      <c r="AG154" s="539" t="str">
        <f>$C$7</f>
        <v>FEBRERO DE 2011</v>
      </c>
      <c r="AH154" s="540"/>
      <c r="AI154" s="540"/>
      <c r="AJ154" s="531" t="str">
        <f>$F$7</f>
        <v>MP 19202-128892 CAU</v>
      </c>
      <c r="AK154" s="531"/>
      <c r="AL154" s="531"/>
      <c r="AM154" s="531"/>
      <c r="AN154" s="539"/>
      <c r="AO154" s="501" t="s">
        <v>6</v>
      </c>
      <c r="AP154" s="501"/>
      <c r="AQ154" s="539" t="str">
        <f>$C$7</f>
        <v>FEBRERO DE 2011</v>
      </c>
      <c r="AR154" s="540"/>
      <c r="AS154" s="540"/>
      <c r="AT154" s="531" t="str">
        <f>$F$7</f>
        <v>MP 19202-128892 CAU</v>
      </c>
      <c r="AU154" s="531"/>
      <c r="AV154" s="531"/>
      <c r="AW154" s="531"/>
      <c r="AX154" s="531"/>
      <c r="AY154" s="501" t="s">
        <v>6</v>
      </c>
      <c r="AZ154" s="501"/>
      <c r="BA154" s="539" t="str">
        <f>$C$7</f>
        <v>FEBRERO DE 2011</v>
      </c>
      <c r="BB154" s="540"/>
      <c r="BC154" s="540"/>
      <c r="BD154" s="531" t="str">
        <f>$F$7</f>
        <v>MP 19202-128892 CAU</v>
      </c>
      <c r="BE154" s="531"/>
      <c r="BF154" s="531"/>
      <c r="BG154" s="531"/>
      <c r="BH154" s="531"/>
    </row>
    <row r="155" spans="1:60" ht="4.5" customHeight="1">
      <c r="B155" s="72"/>
      <c r="C155" s="72"/>
      <c r="D155" s="72"/>
      <c r="E155" s="72"/>
      <c r="F155" s="72"/>
      <c r="G155" s="72"/>
      <c r="K155" s="71"/>
      <c r="L155" s="72"/>
      <c r="M155" s="72"/>
      <c r="N155" s="72"/>
      <c r="O155" s="72"/>
      <c r="P155" s="72"/>
      <c r="Q155" s="72"/>
      <c r="R155" s="7"/>
      <c r="S155" s="7"/>
      <c r="T155" s="106"/>
      <c r="V155" s="72"/>
      <c r="W155" s="72"/>
      <c r="X155" s="72"/>
      <c r="Y155" s="72"/>
      <c r="Z155" s="72"/>
      <c r="AA155" s="104"/>
      <c r="AE155" s="71"/>
      <c r="AF155" s="72"/>
      <c r="AG155" s="72"/>
      <c r="AH155" s="72"/>
      <c r="AI155" s="72"/>
      <c r="AJ155" s="72"/>
      <c r="AK155" s="104"/>
      <c r="AL155" s="105"/>
      <c r="AM155" s="7"/>
      <c r="AN155" s="7"/>
      <c r="AO155" s="71"/>
      <c r="AP155" s="72"/>
      <c r="AQ155" s="72"/>
      <c r="AR155" s="72"/>
      <c r="AS155" s="72"/>
      <c r="AT155" s="72"/>
      <c r="AU155" s="72"/>
      <c r="AV155" s="7"/>
      <c r="AW155" s="7"/>
      <c r="AX155" s="106"/>
      <c r="AY155" s="71"/>
      <c r="AZ155" s="72"/>
      <c r="BA155" s="72"/>
      <c r="BB155" s="72"/>
      <c r="BC155" s="72"/>
      <c r="BD155" s="72"/>
      <c r="BE155" s="72"/>
      <c r="BF155" s="7"/>
      <c r="BG155" s="7"/>
      <c r="BH155" s="106"/>
    </row>
    <row r="156" spans="1:60" ht="14.85" customHeight="1">
      <c r="A156" s="5" t="s">
        <v>9</v>
      </c>
      <c r="B156" s="549" t="s">
        <v>8</v>
      </c>
      <c r="C156" s="453" t="e">
        <f>#REF!</f>
        <v>#REF!</v>
      </c>
      <c r="D156" s="453"/>
      <c r="E156" s="453"/>
      <c r="F156" s="549" t="s">
        <v>10</v>
      </c>
      <c r="G156" s="549" t="e">
        <f>#REF!</f>
        <v>#REF!</v>
      </c>
      <c r="H156" s="513" t="s">
        <v>23</v>
      </c>
      <c r="I156" s="500"/>
      <c r="J156" s="514"/>
      <c r="K156" s="5" t="s">
        <v>9</v>
      </c>
      <c r="L156" s="549" t="s">
        <v>8</v>
      </c>
      <c r="M156" s="453" t="e">
        <f>#REF!</f>
        <v>#REF!</v>
      </c>
      <c r="N156" s="453"/>
      <c r="O156" s="453"/>
      <c r="P156" s="549" t="s">
        <v>10</v>
      </c>
      <c r="Q156" s="549" t="e">
        <f>#REF!</f>
        <v>#REF!</v>
      </c>
      <c r="R156" s="513" t="s">
        <v>23</v>
      </c>
      <c r="S156" s="500"/>
      <c r="T156" s="514"/>
      <c r="U156" s="5" t="s">
        <v>9</v>
      </c>
      <c r="V156" s="549" t="s">
        <v>8</v>
      </c>
      <c r="W156" s="453" t="e">
        <f>#REF!</f>
        <v>#REF!</v>
      </c>
      <c r="X156" s="453"/>
      <c r="Y156" s="453"/>
      <c r="Z156" s="549" t="s">
        <v>10</v>
      </c>
      <c r="AA156" s="542" t="e">
        <f>#REF!</f>
        <v>#REF!</v>
      </c>
      <c r="AB156" s="513" t="s">
        <v>23</v>
      </c>
      <c r="AC156" s="500"/>
      <c r="AD156" s="514"/>
      <c r="AE156" s="5" t="s">
        <v>9</v>
      </c>
      <c r="AF156" s="549" t="s">
        <v>8</v>
      </c>
      <c r="AG156" s="453" t="e">
        <f>#REF!</f>
        <v>#REF!</v>
      </c>
      <c r="AH156" s="453"/>
      <c r="AI156" s="453"/>
      <c r="AJ156" s="549" t="s">
        <v>10</v>
      </c>
      <c r="AK156" s="542" t="e">
        <f>#REF!</f>
        <v>#REF!</v>
      </c>
      <c r="AL156" s="513" t="s">
        <v>23</v>
      </c>
      <c r="AM156" s="500"/>
      <c r="AN156" s="500"/>
      <c r="AO156" s="5" t="s">
        <v>9</v>
      </c>
      <c r="AP156" s="549" t="s">
        <v>8</v>
      </c>
      <c r="AQ156" s="453" t="e">
        <f>#REF!</f>
        <v>#REF!</v>
      </c>
      <c r="AR156" s="453"/>
      <c r="AS156" s="453"/>
      <c r="AT156" s="549" t="s">
        <v>10</v>
      </c>
      <c r="AU156" s="549" t="e">
        <f>#REF!</f>
        <v>#REF!</v>
      </c>
      <c r="AV156" s="513" t="s">
        <v>23</v>
      </c>
      <c r="AW156" s="500"/>
      <c r="AX156" s="514"/>
      <c r="AY156" s="5" t="s">
        <v>9</v>
      </c>
      <c r="AZ156" s="549" t="s">
        <v>8</v>
      </c>
      <c r="BA156" s="453" t="e">
        <f>#REF!</f>
        <v>#REF!</v>
      </c>
      <c r="BB156" s="453"/>
      <c r="BC156" s="453"/>
      <c r="BD156" s="549" t="s">
        <v>10</v>
      </c>
      <c r="BE156" s="549" t="e">
        <f>#REF!</f>
        <v>#REF!</v>
      </c>
      <c r="BF156" s="513" t="s">
        <v>23</v>
      </c>
      <c r="BG156" s="500"/>
      <c r="BH156" s="514"/>
    </row>
    <row r="157" spans="1:60" ht="14.85" customHeight="1">
      <c r="A157" s="59" t="e">
        <f>#REF!</f>
        <v>#REF!</v>
      </c>
      <c r="B157" s="550"/>
      <c r="C157" s="453"/>
      <c r="D157" s="453"/>
      <c r="E157" s="453"/>
      <c r="F157" s="550"/>
      <c r="G157" s="550"/>
      <c r="H157" s="1">
        <v>4</v>
      </c>
      <c r="I157" s="68" t="s">
        <v>24</v>
      </c>
      <c r="J157" s="69">
        <f>$J$10</f>
        <v>10</v>
      </c>
      <c r="K157" s="59" t="e">
        <f>#REF!</f>
        <v>#REF!</v>
      </c>
      <c r="L157" s="550"/>
      <c r="M157" s="453"/>
      <c r="N157" s="453"/>
      <c r="O157" s="453"/>
      <c r="P157" s="550"/>
      <c r="Q157" s="550"/>
      <c r="R157" s="1"/>
      <c r="S157" s="4" t="s">
        <v>24</v>
      </c>
      <c r="T157" s="91"/>
      <c r="U157" s="59" t="e">
        <f>#REF!</f>
        <v>#REF!</v>
      </c>
      <c r="V157" s="550"/>
      <c r="W157" s="453"/>
      <c r="X157" s="453"/>
      <c r="Y157" s="453"/>
      <c r="Z157" s="550"/>
      <c r="AA157" s="543"/>
      <c r="AB157" s="97"/>
      <c r="AC157" s="4" t="s">
        <v>24</v>
      </c>
      <c r="AD157" s="91"/>
      <c r="AE157" s="59" t="e">
        <f>AE108</f>
        <v>#REF!</v>
      </c>
      <c r="AF157" s="550"/>
      <c r="AG157" s="453"/>
      <c r="AH157" s="453"/>
      <c r="AI157" s="453"/>
      <c r="AJ157" s="550"/>
      <c r="AK157" s="543"/>
      <c r="AL157" s="97"/>
      <c r="AM157" s="4" t="s">
        <v>24</v>
      </c>
      <c r="AN157" s="4"/>
      <c r="AO157" s="59" t="e">
        <f>#REF!</f>
        <v>#REF!</v>
      </c>
      <c r="AP157" s="550"/>
      <c r="AQ157" s="453"/>
      <c r="AR157" s="453"/>
      <c r="AS157" s="453"/>
      <c r="AT157" s="550"/>
      <c r="AU157" s="550"/>
      <c r="AV157" s="1"/>
      <c r="AW157" s="4" t="s">
        <v>24</v>
      </c>
      <c r="AX157" s="91"/>
      <c r="AY157" s="59" t="e">
        <f>#REF!</f>
        <v>#REF!</v>
      </c>
      <c r="AZ157" s="550"/>
      <c r="BA157" s="453"/>
      <c r="BB157" s="453"/>
      <c r="BC157" s="453"/>
      <c r="BD157" s="550"/>
      <c r="BE157" s="550"/>
      <c r="BF157" s="1"/>
      <c r="BG157" s="4" t="s">
        <v>24</v>
      </c>
      <c r="BH157" s="91"/>
    </row>
    <row r="158" spans="1:60" ht="14.85" customHeight="1">
      <c r="A158" s="5" t="s">
        <v>9</v>
      </c>
      <c r="B158" s="549" t="s">
        <v>7</v>
      </c>
      <c r="C158" s="565" t="e">
        <f>#REF!</f>
        <v>#REF!</v>
      </c>
      <c r="D158" s="566"/>
      <c r="E158" s="567"/>
      <c r="F158" s="480" t="s">
        <v>22</v>
      </c>
      <c r="G158" s="502"/>
      <c r="H158" s="513"/>
      <c r="I158" s="500"/>
      <c r="J158" s="514"/>
      <c r="K158" s="5" t="s">
        <v>9</v>
      </c>
      <c r="L158" s="549" t="s">
        <v>7</v>
      </c>
      <c r="M158" s="623" t="e">
        <f>#REF!</f>
        <v>#REF!</v>
      </c>
      <c r="N158" s="624"/>
      <c r="O158" s="625"/>
      <c r="P158" s="480" t="s">
        <v>22</v>
      </c>
      <c r="Q158" s="502"/>
      <c r="R158" s="513"/>
      <c r="S158" s="500"/>
      <c r="T158" s="514"/>
      <c r="U158" s="5" t="s">
        <v>9</v>
      </c>
      <c r="V158" s="549" t="s">
        <v>7</v>
      </c>
      <c r="W158" s="565" t="e">
        <f>#REF!</f>
        <v>#REF!</v>
      </c>
      <c r="X158" s="566"/>
      <c r="Y158" s="567"/>
      <c r="Z158" s="480" t="s">
        <v>22</v>
      </c>
      <c r="AA158" s="502"/>
      <c r="AB158" s="513"/>
      <c r="AC158" s="500"/>
      <c r="AD158" s="514"/>
      <c r="AE158" s="5" t="s">
        <v>9</v>
      </c>
      <c r="AF158" s="549" t="s">
        <v>7</v>
      </c>
      <c r="AG158" s="565" t="e">
        <f>#REF!</f>
        <v>#REF!</v>
      </c>
      <c r="AH158" s="566"/>
      <c r="AI158" s="567"/>
      <c r="AJ158" s="480" t="s">
        <v>22</v>
      </c>
      <c r="AK158" s="502"/>
      <c r="AL158" s="513"/>
      <c r="AM158" s="500"/>
      <c r="AN158" s="500"/>
      <c r="AO158" s="5" t="s">
        <v>9</v>
      </c>
      <c r="AP158" s="549" t="s">
        <v>7</v>
      </c>
      <c r="AQ158" s="559" t="e">
        <f>#REF!</f>
        <v>#REF!</v>
      </c>
      <c r="AR158" s="560"/>
      <c r="AS158" s="561"/>
      <c r="AT158" s="480" t="s">
        <v>22</v>
      </c>
      <c r="AU158" s="502"/>
      <c r="AV158" s="513"/>
      <c r="AW158" s="500"/>
      <c r="AX158" s="514"/>
      <c r="AY158" s="5" t="s">
        <v>9</v>
      </c>
      <c r="AZ158" s="549" t="s">
        <v>7</v>
      </c>
      <c r="BA158" s="559" t="e">
        <f>#REF!</f>
        <v>#REF!</v>
      </c>
      <c r="BB158" s="560"/>
      <c r="BC158" s="561"/>
      <c r="BD158" s="480" t="s">
        <v>22</v>
      </c>
      <c r="BE158" s="502"/>
      <c r="BF158" s="513"/>
      <c r="BG158" s="500"/>
      <c r="BH158" s="514"/>
    </row>
    <row r="159" spans="1:60" ht="69" customHeight="1">
      <c r="A159" s="60" t="e">
        <f>#REF!</f>
        <v>#REF!</v>
      </c>
      <c r="B159" s="550"/>
      <c r="C159" s="568"/>
      <c r="D159" s="569"/>
      <c r="E159" s="570"/>
      <c r="F159" s="515"/>
      <c r="G159" s="516"/>
      <c r="H159" s="516"/>
      <c r="I159" s="516"/>
      <c r="J159" s="517"/>
      <c r="K159" s="60" t="e">
        <f>#REF!</f>
        <v>#REF!</v>
      </c>
      <c r="L159" s="550"/>
      <c r="M159" s="626"/>
      <c r="N159" s="627"/>
      <c r="O159" s="628"/>
      <c r="P159" s="515"/>
      <c r="Q159" s="516"/>
      <c r="R159" s="516"/>
      <c r="S159" s="516"/>
      <c r="T159" s="517"/>
      <c r="U159" s="60" t="e">
        <f>#REF!</f>
        <v>#REF!</v>
      </c>
      <c r="V159" s="550"/>
      <c r="W159" s="568"/>
      <c r="X159" s="569"/>
      <c r="Y159" s="570"/>
      <c r="Z159" s="515"/>
      <c r="AA159" s="516"/>
      <c r="AB159" s="516"/>
      <c r="AC159" s="516"/>
      <c r="AD159" s="517"/>
      <c r="AE159" s="60" t="e">
        <f>#REF!</f>
        <v>#REF!</v>
      </c>
      <c r="AF159" s="550"/>
      <c r="AG159" s="568"/>
      <c r="AH159" s="569"/>
      <c r="AI159" s="570"/>
      <c r="AJ159" s="515"/>
      <c r="AK159" s="516"/>
      <c r="AL159" s="516"/>
      <c r="AM159" s="516"/>
      <c r="AN159" s="516"/>
      <c r="AO159" s="60" t="e">
        <f>#REF!</f>
        <v>#REF!</v>
      </c>
      <c r="AP159" s="550"/>
      <c r="AQ159" s="562"/>
      <c r="AR159" s="563"/>
      <c r="AS159" s="564"/>
      <c r="AT159" s="515"/>
      <c r="AU159" s="516"/>
      <c r="AV159" s="516"/>
      <c r="AW159" s="516"/>
      <c r="AX159" s="517"/>
      <c r="AY159" s="60" t="e">
        <f>#REF!</f>
        <v>#REF!</v>
      </c>
      <c r="AZ159" s="550"/>
      <c r="BA159" s="562"/>
      <c r="BB159" s="563"/>
      <c r="BC159" s="564"/>
      <c r="BD159" s="515"/>
      <c r="BE159" s="516"/>
      <c r="BF159" s="516"/>
      <c r="BG159" s="516"/>
      <c r="BH159" s="517"/>
    </row>
    <row r="160" spans="1:60" ht="3.75" customHeight="1">
      <c r="K160" s="71"/>
      <c r="L160" s="7"/>
      <c r="M160" s="7"/>
      <c r="N160" s="7"/>
      <c r="O160" s="7"/>
      <c r="P160" s="7"/>
      <c r="Q160" s="7"/>
      <c r="R160" s="7"/>
      <c r="S160" s="7"/>
      <c r="T160" s="106"/>
      <c r="AE160" s="71"/>
      <c r="AF160" s="7"/>
      <c r="AG160" s="7"/>
      <c r="AH160" s="7"/>
      <c r="AI160" s="7"/>
      <c r="AJ160" s="7"/>
      <c r="AK160" s="105"/>
      <c r="AL160" s="105"/>
      <c r="AM160" s="7"/>
      <c r="AN160" s="7"/>
      <c r="AO160" s="71"/>
      <c r="AP160" s="7"/>
      <c r="AQ160" s="7"/>
      <c r="AR160" s="7"/>
      <c r="AS160" s="7"/>
      <c r="AT160" s="7"/>
      <c r="AU160" s="7"/>
      <c r="AV160" s="7"/>
      <c r="AW160" s="7"/>
      <c r="AX160" s="106"/>
      <c r="AY160" s="71"/>
      <c r="AZ160" s="7"/>
      <c r="BA160" s="7"/>
      <c r="BB160" s="7"/>
      <c r="BC160" s="7"/>
      <c r="BD160" s="7"/>
      <c r="BE160" s="7"/>
      <c r="BF160" s="7"/>
      <c r="BG160" s="7"/>
      <c r="BH160" s="106"/>
    </row>
    <row r="161" spans="1:60" ht="18">
      <c r="A161" s="557" t="s">
        <v>27</v>
      </c>
      <c r="B161" s="558"/>
      <c r="K161" s="557" t="s">
        <v>27</v>
      </c>
      <c r="L161" s="558"/>
      <c r="M161" s="7"/>
      <c r="N161" s="7"/>
      <c r="O161" s="7"/>
      <c r="P161" s="7"/>
      <c r="Q161" s="7"/>
      <c r="R161" s="7"/>
      <c r="S161" s="7"/>
      <c r="T161" s="106"/>
      <c r="U161" s="557" t="s">
        <v>27</v>
      </c>
      <c r="V161" s="558"/>
      <c r="AE161" s="557" t="s">
        <v>27</v>
      </c>
      <c r="AF161" s="558"/>
      <c r="AG161" s="7"/>
      <c r="AH161" s="7"/>
      <c r="AI161" s="7"/>
      <c r="AJ161" s="7"/>
      <c r="AK161" s="105"/>
      <c r="AL161" s="105"/>
      <c r="AM161" s="7"/>
      <c r="AN161" s="7"/>
      <c r="AO161" s="557" t="s">
        <v>27</v>
      </c>
      <c r="AP161" s="558"/>
      <c r="AQ161" s="7"/>
      <c r="AR161" s="7"/>
      <c r="AS161" s="7"/>
      <c r="AT161" s="7"/>
      <c r="AU161" s="7"/>
      <c r="AV161" s="7"/>
      <c r="AW161" s="7"/>
      <c r="AX161" s="106"/>
      <c r="AY161" s="557" t="s">
        <v>27</v>
      </c>
      <c r="AZ161" s="558"/>
      <c r="BA161" s="7"/>
      <c r="BB161" s="7"/>
      <c r="BC161" s="7"/>
      <c r="BD161" s="7"/>
      <c r="BE161" s="7"/>
      <c r="BF161" s="7"/>
      <c r="BG161" s="7"/>
      <c r="BH161" s="106"/>
    </row>
    <row r="162" spans="1:60" ht="33" customHeight="1">
      <c r="A162" s="464" t="s">
        <v>25</v>
      </c>
      <c r="B162" s="464"/>
      <c r="C162" s="464"/>
      <c r="D162" s="47" t="s">
        <v>28</v>
      </c>
      <c r="E162" s="537" t="s">
        <v>14</v>
      </c>
      <c r="F162" s="538"/>
      <c r="G162" s="537" t="s">
        <v>12</v>
      </c>
      <c r="H162" s="538"/>
      <c r="I162" s="456" t="s">
        <v>11</v>
      </c>
      <c r="J162" s="458"/>
      <c r="K162" s="464" t="s">
        <v>25</v>
      </c>
      <c r="L162" s="464"/>
      <c r="M162" s="464"/>
      <c r="N162" s="47" t="s">
        <v>28</v>
      </c>
      <c r="O162" s="537" t="s">
        <v>14</v>
      </c>
      <c r="P162" s="538"/>
      <c r="Q162" s="537" t="s">
        <v>12</v>
      </c>
      <c r="R162" s="538"/>
      <c r="S162" s="464" t="s">
        <v>11</v>
      </c>
      <c r="T162" s="464"/>
      <c r="U162" s="464" t="s">
        <v>25</v>
      </c>
      <c r="V162" s="464"/>
      <c r="W162" s="464"/>
      <c r="X162" s="47" t="s">
        <v>28</v>
      </c>
      <c r="Y162" s="537" t="s">
        <v>14</v>
      </c>
      <c r="Z162" s="538"/>
      <c r="AA162" s="465" t="s">
        <v>12</v>
      </c>
      <c r="AB162" s="466"/>
      <c r="AC162" s="464" t="s">
        <v>11</v>
      </c>
      <c r="AD162" s="464"/>
      <c r="AE162" s="464" t="s">
        <v>25</v>
      </c>
      <c r="AF162" s="464"/>
      <c r="AG162" s="464"/>
      <c r="AH162" s="47" t="s">
        <v>28</v>
      </c>
      <c r="AI162" s="537" t="s">
        <v>14</v>
      </c>
      <c r="AJ162" s="538"/>
      <c r="AK162" s="465" t="s">
        <v>12</v>
      </c>
      <c r="AL162" s="466"/>
      <c r="AM162" s="464" t="s">
        <v>11</v>
      </c>
      <c r="AN162" s="456"/>
      <c r="AO162" s="464" t="s">
        <v>25</v>
      </c>
      <c r="AP162" s="464"/>
      <c r="AQ162" s="464"/>
      <c r="AR162" s="47" t="s">
        <v>28</v>
      </c>
      <c r="AS162" s="537" t="s">
        <v>14</v>
      </c>
      <c r="AT162" s="538"/>
      <c r="AU162" s="537" t="s">
        <v>12</v>
      </c>
      <c r="AV162" s="538"/>
      <c r="AW162" s="464" t="s">
        <v>11</v>
      </c>
      <c r="AX162" s="464"/>
      <c r="AY162" s="464" t="s">
        <v>25</v>
      </c>
      <c r="AZ162" s="464"/>
      <c r="BA162" s="464"/>
      <c r="BB162" s="47" t="s">
        <v>28</v>
      </c>
      <c r="BC162" s="537" t="s">
        <v>14</v>
      </c>
      <c r="BD162" s="538"/>
      <c r="BE162" s="537" t="s">
        <v>12</v>
      </c>
      <c r="BF162" s="538"/>
      <c r="BG162" s="464" t="s">
        <v>11</v>
      </c>
      <c r="BH162" s="464"/>
    </row>
    <row r="163" spans="1:60" ht="14.85" customHeight="1">
      <c r="A163" s="532" t="s">
        <v>79</v>
      </c>
      <c r="B163" s="521"/>
      <c r="C163" s="578"/>
      <c r="D163" s="48" t="s">
        <v>41</v>
      </c>
      <c r="E163" s="475"/>
      <c r="F163" s="476"/>
      <c r="G163" s="475"/>
      <c r="H163" s="476"/>
      <c r="I163" s="467" t="e">
        <f>I189*0.05</f>
        <v>#REF!</v>
      </c>
      <c r="J163" s="468"/>
      <c r="K163" s="486" t="s">
        <v>80</v>
      </c>
      <c r="L163" s="487"/>
      <c r="M163" s="488"/>
      <c r="N163" s="143" t="s">
        <v>41</v>
      </c>
      <c r="O163" s="629"/>
      <c r="P163" s="630"/>
      <c r="Q163" s="629"/>
      <c r="R163" s="630"/>
      <c r="S163" s="631" t="e">
        <f>0.05*S189</f>
        <v>#REF!</v>
      </c>
      <c r="T163" s="632"/>
      <c r="U163" s="545" t="s">
        <v>80</v>
      </c>
      <c r="V163" s="546"/>
      <c r="W163" s="547"/>
      <c r="X163" s="48" t="s">
        <v>41</v>
      </c>
      <c r="Y163" s="475"/>
      <c r="Z163" s="476"/>
      <c r="AA163" s="571"/>
      <c r="AB163" s="572"/>
      <c r="AC163" s="467" t="e">
        <f>0.05*AC189</f>
        <v>#REF!</v>
      </c>
      <c r="AD163" s="468"/>
      <c r="AE163" s="545" t="s">
        <v>80</v>
      </c>
      <c r="AF163" s="546"/>
      <c r="AG163" s="547"/>
      <c r="AH163" s="48" t="s">
        <v>41</v>
      </c>
      <c r="AI163" s="475"/>
      <c r="AJ163" s="476"/>
      <c r="AK163" s="571"/>
      <c r="AL163" s="572"/>
      <c r="AM163" s="467" t="e">
        <f>0.05*AM189</f>
        <v>#REF!</v>
      </c>
      <c r="AN163" s="587"/>
      <c r="AO163" s="545" t="s">
        <v>80</v>
      </c>
      <c r="AP163" s="546"/>
      <c r="AQ163" s="547"/>
      <c r="AR163" s="48" t="s">
        <v>41</v>
      </c>
      <c r="AS163" s="475">
        <f>'$MATERIALES'!C441</f>
        <v>0</v>
      </c>
      <c r="AT163" s="476"/>
      <c r="AU163" s="469"/>
      <c r="AV163" s="469"/>
      <c r="AW163" s="467" t="e">
        <f>0.05*AW189</f>
        <v>#REF!</v>
      </c>
      <c r="AX163" s="468"/>
      <c r="AY163" s="545" t="s">
        <v>80</v>
      </c>
      <c r="AZ163" s="546"/>
      <c r="BA163" s="547"/>
      <c r="BB163" s="48" t="s">
        <v>41</v>
      </c>
      <c r="BC163" s="475">
        <f>'$MATERIALES'!C633</f>
        <v>0</v>
      </c>
      <c r="BD163" s="476"/>
      <c r="BE163" s="469"/>
      <c r="BF163" s="469"/>
      <c r="BG163" s="467" t="e">
        <f>0.05*BG189</f>
        <v>#REF!</v>
      </c>
      <c r="BH163" s="468"/>
    </row>
    <row r="164" spans="1:60" ht="14.85" customHeight="1">
      <c r="A164" s="469"/>
      <c r="B164" s="469"/>
      <c r="C164" s="469"/>
      <c r="D164" s="8"/>
      <c r="E164" s="532"/>
      <c r="F164" s="578"/>
      <c r="G164" s="469"/>
      <c r="H164" s="469"/>
      <c r="I164" s="467"/>
      <c r="J164" s="582"/>
      <c r="K164" s="545" t="str">
        <f>'$MATERIALES'!A60</f>
        <v>ANDAMIO METALICO TUBULAR</v>
      </c>
      <c r="L164" s="546"/>
      <c r="M164" s="547"/>
      <c r="N164" s="48" t="s">
        <v>41</v>
      </c>
      <c r="O164" s="532">
        <f>'$MATERIALES'!C60</f>
        <v>20000</v>
      </c>
      <c r="P164" s="578"/>
      <c r="Q164" s="469"/>
      <c r="R164" s="469"/>
      <c r="S164" s="467">
        <f>0.05*O164</f>
        <v>1000</v>
      </c>
      <c r="T164" s="468"/>
      <c r="U164" s="469"/>
      <c r="V164" s="469"/>
      <c r="W164" s="469"/>
      <c r="X164" s="8"/>
      <c r="Y164" s="532"/>
      <c r="Z164" s="578"/>
      <c r="AA164" s="588"/>
      <c r="AB164" s="588"/>
      <c r="AC164" s="522"/>
      <c r="AD164" s="523"/>
      <c r="AE164" s="469"/>
      <c r="AF164" s="469"/>
      <c r="AG164" s="469"/>
      <c r="AH164" s="8"/>
      <c r="AI164" s="532"/>
      <c r="AJ164" s="578"/>
      <c r="AK164" s="588"/>
      <c r="AL164" s="588"/>
      <c r="AM164" s="522"/>
      <c r="AN164" s="589"/>
      <c r="AO164" s="551" t="str">
        <f>EQUIPO!B2</f>
        <v xml:space="preserve">Andamio  Metalico tubular  </v>
      </c>
      <c r="AP164" s="552"/>
      <c r="AQ164" s="553"/>
      <c r="AR164" s="48" t="str">
        <f>EQUIPO!C2</f>
        <v>M2</v>
      </c>
      <c r="AS164" s="475">
        <f>EQUIPO!D2</f>
        <v>950</v>
      </c>
      <c r="AT164" s="476"/>
      <c r="AU164" s="469"/>
      <c r="AV164" s="469"/>
      <c r="AW164" s="467">
        <f>AS164</f>
        <v>950</v>
      </c>
      <c r="AX164" s="468"/>
      <c r="AY164" s="551"/>
      <c r="AZ164" s="552"/>
      <c r="BA164" s="553"/>
      <c r="BB164" s="48"/>
      <c r="BC164" s="475"/>
      <c r="BD164" s="476"/>
      <c r="BE164" s="469"/>
      <c r="BF164" s="469"/>
      <c r="BG164" s="467"/>
      <c r="BH164" s="468"/>
    </row>
    <row r="165" spans="1:60" ht="14.85" customHeight="1">
      <c r="G165" s="453" t="s">
        <v>13</v>
      </c>
      <c r="H165" s="453"/>
      <c r="I165" s="510" t="e">
        <f>SUM(I163:J164)</f>
        <v>#REF!</v>
      </c>
      <c r="J165" s="511"/>
      <c r="K165" s="71"/>
      <c r="L165" s="7"/>
      <c r="M165" s="7"/>
      <c r="N165" s="7"/>
      <c r="O165" s="7"/>
      <c r="P165" s="7"/>
      <c r="Q165" s="453" t="s">
        <v>13</v>
      </c>
      <c r="R165" s="453"/>
      <c r="S165" s="459" t="e">
        <f>SUM(S163:T164)</f>
        <v>#REF!</v>
      </c>
      <c r="T165" s="460"/>
      <c r="AA165" s="479" t="s">
        <v>13</v>
      </c>
      <c r="AB165" s="479"/>
      <c r="AC165" s="459" t="e">
        <f>SUM(AC163:AD164)</f>
        <v>#REF!</v>
      </c>
      <c r="AD165" s="460"/>
      <c r="AE165" s="71"/>
      <c r="AF165" s="7"/>
      <c r="AG165" s="7"/>
      <c r="AH165" s="7"/>
      <c r="AI165" s="7"/>
      <c r="AJ165" s="7"/>
      <c r="AK165" s="479" t="s">
        <v>13</v>
      </c>
      <c r="AL165" s="479"/>
      <c r="AM165" s="459" t="e">
        <f>SUM(AM163:AN164)</f>
        <v>#REF!</v>
      </c>
      <c r="AN165" s="573"/>
      <c r="AO165" s="71"/>
      <c r="AP165" s="7"/>
      <c r="AQ165" s="7"/>
      <c r="AR165" s="7"/>
      <c r="AS165" s="7"/>
      <c r="AT165" s="7"/>
      <c r="AU165" s="453" t="s">
        <v>13</v>
      </c>
      <c r="AV165" s="453"/>
      <c r="AW165" s="459" t="e">
        <f>SUM(AW163:AX164)</f>
        <v>#REF!</v>
      </c>
      <c r="AX165" s="460"/>
      <c r="AY165" s="71"/>
      <c r="AZ165" s="7"/>
      <c r="BA165" s="7"/>
      <c r="BB165" s="7"/>
      <c r="BC165" s="7"/>
      <c r="BD165" s="7"/>
      <c r="BE165" s="453" t="s">
        <v>13</v>
      </c>
      <c r="BF165" s="453"/>
      <c r="BG165" s="459" t="e">
        <f>SUM(BG163:BH164)</f>
        <v>#REF!</v>
      </c>
      <c r="BH165" s="460"/>
    </row>
    <row r="166" spans="1:60" ht="6" customHeight="1">
      <c r="K166" s="71"/>
      <c r="L166" s="7"/>
      <c r="M166" s="7"/>
      <c r="N166" s="7"/>
      <c r="O166" s="7"/>
      <c r="P166" s="7"/>
      <c r="Q166" s="7"/>
      <c r="R166" s="7"/>
      <c r="S166" s="7"/>
      <c r="T166" s="106"/>
      <c r="AE166" s="71"/>
      <c r="AF166" s="7"/>
      <c r="AG166" s="7"/>
      <c r="AH166" s="7"/>
      <c r="AI166" s="7"/>
      <c r="AJ166" s="7"/>
      <c r="AK166" s="105"/>
      <c r="AL166" s="105"/>
      <c r="AM166" s="7"/>
      <c r="AN166" s="7"/>
      <c r="AO166" s="71"/>
      <c r="AP166" s="7"/>
      <c r="AQ166" s="7"/>
      <c r="AR166" s="7"/>
      <c r="AS166" s="7"/>
      <c r="AT166" s="7"/>
      <c r="AU166" s="7"/>
      <c r="AV166" s="7"/>
      <c r="AW166" s="7"/>
      <c r="AX166" s="106"/>
      <c r="AY166" s="71"/>
      <c r="AZ166" s="7"/>
      <c r="BA166" s="7"/>
      <c r="BB166" s="7"/>
      <c r="BC166" s="7"/>
      <c r="BD166" s="7"/>
      <c r="BE166" s="7"/>
      <c r="BF166" s="7"/>
      <c r="BG166" s="7"/>
      <c r="BH166" s="106"/>
    </row>
    <row r="167" spans="1:60" ht="15.75" customHeight="1">
      <c r="A167" s="76" t="s">
        <v>29</v>
      </c>
      <c r="K167" s="76" t="s">
        <v>29</v>
      </c>
      <c r="L167" s="7"/>
      <c r="M167" s="7"/>
      <c r="N167" s="7"/>
      <c r="O167" s="7"/>
      <c r="P167" s="7"/>
      <c r="Q167" s="7"/>
      <c r="R167" s="7"/>
      <c r="S167" s="7"/>
      <c r="T167" s="106"/>
      <c r="U167" s="76" t="s">
        <v>29</v>
      </c>
      <c r="AE167" s="76" t="s">
        <v>29</v>
      </c>
      <c r="AF167" s="7"/>
      <c r="AG167" s="7"/>
      <c r="AH167" s="7"/>
      <c r="AI167" s="7"/>
      <c r="AJ167" s="7"/>
      <c r="AK167" s="105"/>
      <c r="AL167" s="105"/>
      <c r="AM167" s="7"/>
      <c r="AN167" s="7"/>
      <c r="AO167" s="76" t="s">
        <v>29</v>
      </c>
      <c r="AP167" s="7"/>
      <c r="AQ167" s="7"/>
      <c r="AR167" s="7"/>
      <c r="AS167" s="7"/>
      <c r="AT167" s="7"/>
      <c r="AU167" s="7"/>
      <c r="AV167" s="7"/>
      <c r="AW167" s="7"/>
      <c r="AX167" s="106"/>
      <c r="AY167" s="76" t="s">
        <v>29</v>
      </c>
      <c r="AZ167" s="7"/>
      <c r="BA167" s="7"/>
      <c r="BB167" s="7"/>
      <c r="BC167" s="7"/>
      <c r="BD167" s="7"/>
      <c r="BE167" s="7"/>
      <c r="BF167" s="7"/>
      <c r="BG167" s="7"/>
      <c r="BH167" s="106"/>
    </row>
    <row r="168" spans="1:60" ht="15.75" customHeight="1">
      <c r="A168" s="456" t="s">
        <v>25</v>
      </c>
      <c r="B168" s="457"/>
      <c r="C168" s="458"/>
      <c r="D168" s="537" t="s">
        <v>2</v>
      </c>
      <c r="E168" s="538"/>
      <c r="F168" s="3" t="s">
        <v>0</v>
      </c>
      <c r="G168" s="537" t="s">
        <v>15</v>
      </c>
      <c r="H168" s="538"/>
      <c r="I168" s="576" t="s">
        <v>11</v>
      </c>
      <c r="J168" s="577"/>
      <c r="K168" s="456" t="s">
        <v>25</v>
      </c>
      <c r="L168" s="457"/>
      <c r="M168" s="458"/>
      <c r="N168" s="537" t="s">
        <v>2</v>
      </c>
      <c r="O168" s="538"/>
      <c r="P168" s="3" t="s">
        <v>0</v>
      </c>
      <c r="Q168" s="537" t="s">
        <v>15</v>
      </c>
      <c r="R168" s="538"/>
      <c r="S168" s="456" t="s">
        <v>11</v>
      </c>
      <c r="T168" s="458"/>
      <c r="U168" s="456" t="s">
        <v>25</v>
      </c>
      <c r="V168" s="457"/>
      <c r="W168" s="458"/>
      <c r="X168" s="537" t="s">
        <v>2</v>
      </c>
      <c r="Y168" s="538"/>
      <c r="Z168" s="3" t="s">
        <v>0</v>
      </c>
      <c r="AA168" s="465" t="s">
        <v>15</v>
      </c>
      <c r="AB168" s="466"/>
      <c r="AC168" s="456" t="s">
        <v>11</v>
      </c>
      <c r="AD168" s="458"/>
      <c r="AE168" s="456" t="s">
        <v>25</v>
      </c>
      <c r="AF168" s="457"/>
      <c r="AG168" s="458"/>
      <c r="AH168" s="537" t="s">
        <v>2</v>
      </c>
      <c r="AI168" s="538"/>
      <c r="AJ168" s="3" t="s">
        <v>0</v>
      </c>
      <c r="AK168" s="465" t="s">
        <v>15</v>
      </c>
      <c r="AL168" s="466"/>
      <c r="AM168" s="456" t="s">
        <v>11</v>
      </c>
      <c r="AN168" s="457"/>
      <c r="AO168" s="456" t="s">
        <v>25</v>
      </c>
      <c r="AP168" s="457"/>
      <c r="AQ168" s="458"/>
      <c r="AR168" s="537" t="s">
        <v>2</v>
      </c>
      <c r="AS168" s="538"/>
      <c r="AT168" s="3" t="s">
        <v>0</v>
      </c>
      <c r="AU168" s="537" t="s">
        <v>15</v>
      </c>
      <c r="AV168" s="538"/>
      <c r="AW168" s="456" t="s">
        <v>11</v>
      </c>
      <c r="AX168" s="458"/>
      <c r="AY168" s="456" t="s">
        <v>25</v>
      </c>
      <c r="AZ168" s="457"/>
      <c r="BA168" s="458"/>
      <c r="BB168" s="537" t="s">
        <v>2</v>
      </c>
      <c r="BC168" s="538"/>
      <c r="BD168" s="3" t="s">
        <v>0</v>
      </c>
      <c r="BE168" s="537" t="s">
        <v>15</v>
      </c>
      <c r="BF168" s="538"/>
      <c r="BG168" s="456" t="s">
        <v>11</v>
      </c>
      <c r="BH168" s="458"/>
    </row>
    <row r="169" spans="1:60" ht="14.85" customHeight="1">
      <c r="A169" s="453"/>
      <c r="B169" s="453"/>
      <c r="C169" s="453"/>
      <c r="D169" s="480"/>
      <c r="E169" s="474"/>
      <c r="F169" s="45"/>
      <c r="G169" s="453"/>
      <c r="H169" s="453"/>
      <c r="I169" s="510"/>
      <c r="J169" s="511"/>
      <c r="K169" s="482" t="str">
        <f t="shared" ref="K169:K175" si="7">K120</f>
        <v>CONCRETO 3000 PSI (21 MPA)</v>
      </c>
      <c r="L169" s="471"/>
      <c r="M169" s="472"/>
      <c r="N169" s="480" t="str">
        <f t="shared" ref="N169:N175" si="8">N120</f>
        <v>M3</v>
      </c>
      <c r="O169" s="474"/>
      <c r="P169" s="184">
        <v>0.15</v>
      </c>
      <c r="Q169" s="481">
        <f>Q120</f>
        <v>300000</v>
      </c>
      <c r="R169" s="481"/>
      <c r="S169" s="459">
        <f t="shared" ref="S169:S175" si="9">P169*Q169</f>
        <v>45000</v>
      </c>
      <c r="T169" s="460"/>
      <c r="U169" s="541" t="str">
        <f>'$MATERIALES'!A74</f>
        <v>ESTUCO PLASTICO SIKA</v>
      </c>
      <c r="V169" s="541"/>
      <c r="W169" s="541"/>
      <c r="X169" s="480" t="str">
        <f>'$MATERIALES'!B74</f>
        <v>GLN</v>
      </c>
      <c r="Y169" s="474"/>
      <c r="Z169" s="120">
        <v>0.25</v>
      </c>
      <c r="AA169" s="479">
        <f>'$MATERIALES'!C74</f>
        <v>15000</v>
      </c>
      <c r="AB169" s="479"/>
      <c r="AC169" s="459">
        <f>Z169*AA169</f>
        <v>3750</v>
      </c>
      <c r="AD169" s="460"/>
      <c r="AE169" s="541" t="str">
        <f>AE120</f>
        <v>MORTERO 1 : 3</v>
      </c>
      <c r="AF169" s="541"/>
      <c r="AG169" s="541"/>
      <c r="AH169" s="480" t="str">
        <f>AH120</f>
        <v>M3</v>
      </c>
      <c r="AI169" s="474"/>
      <c r="AJ169" s="120">
        <f>AJ120</f>
        <v>0.02</v>
      </c>
      <c r="AK169" s="585">
        <f>AK120</f>
        <v>260000</v>
      </c>
      <c r="AL169" s="585"/>
      <c r="AM169" s="459">
        <f>AJ169*AK169</f>
        <v>5200</v>
      </c>
      <c r="AN169" s="573"/>
      <c r="AO169" s="524" t="str">
        <f>'$MATERIALES'!A94</f>
        <v>CIELO FALSO CON SOPORTE</v>
      </c>
      <c r="AP169" s="525"/>
      <c r="AQ169" s="526"/>
      <c r="AR169" s="480" t="str">
        <f>'$MATERIALES'!B94</f>
        <v>M2</v>
      </c>
      <c r="AS169" s="474"/>
      <c r="AT169" s="121">
        <v>1</v>
      </c>
      <c r="AU169" s="481">
        <f>'$MATERIALES'!C94</f>
        <v>30000</v>
      </c>
      <c r="AV169" s="481"/>
      <c r="AW169" s="459">
        <f>AU169*AT169</f>
        <v>30000</v>
      </c>
      <c r="AX169" s="460"/>
      <c r="AY169" s="524"/>
      <c r="AZ169" s="525"/>
      <c r="BA169" s="526"/>
      <c r="BB169" s="473" t="s">
        <v>2</v>
      </c>
      <c r="BC169" s="474"/>
      <c r="BD169" s="121"/>
      <c r="BE169" s="481"/>
      <c r="BF169" s="481"/>
      <c r="BG169" s="459">
        <f>BD169*BE169</f>
        <v>0</v>
      </c>
      <c r="BH169" s="460"/>
    </row>
    <row r="170" spans="1:60" ht="14.85" customHeight="1">
      <c r="A170" s="453"/>
      <c r="B170" s="453"/>
      <c r="C170" s="453"/>
      <c r="D170" s="480"/>
      <c r="E170" s="474"/>
      <c r="F170" s="45"/>
      <c r="G170" s="453"/>
      <c r="H170" s="453"/>
      <c r="I170" s="510"/>
      <c r="J170" s="511"/>
      <c r="K170" s="482" t="str">
        <f t="shared" si="7"/>
        <v>ACERO (4200 Kg/M2)</v>
      </c>
      <c r="L170" s="471"/>
      <c r="M170" s="472"/>
      <c r="N170" s="480" t="str">
        <f t="shared" si="8"/>
        <v>KG</v>
      </c>
      <c r="O170" s="474"/>
      <c r="P170" s="184">
        <v>13.79</v>
      </c>
      <c r="Q170" s="481">
        <f>Q121</f>
        <v>2500</v>
      </c>
      <c r="R170" s="481"/>
      <c r="S170" s="459">
        <f t="shared" si="9"/>
        <v>34475</v>
      </c>
      <c r="T170" s="460"/>
      <c r="U170" s="541"/>
      <c r="V170" s="541"/>
      <c r="W170" s="541"/>
      <c r="X170" s="480"/>
      <c r="Y170" s="474"/>
      <c r="Z170" s="124"/>
      <c r="AA170" s="479"/>
      <c r="AB170" s="479"/>
      <c r="AC170" s="459"/>
      <c r="AD170" s="460"/>
      <c r="AE170" s="579" t="str">
        <f>'$MATERIALES'!A76</f>
        <v>BALDOSA TIPO ALFA TRAFICO 5  COLOR CAFÉ DE 30 X 30</v>
      </c>
      <c r="AF170" s="579"/>
      <c r="AG170" s="579"/>
      <c r="AH170" s="480" t="str">
        <f>AH121</f>
        <v>UND</v>
      </c>
      <c r="AI170" s="474"/>
      <c r="AJ170" s="124">
        <v>1</v>
      </c>
      <c r="AK170" s="585">
        <f>'$MATERIALES'!C76</f>
        <v>19000</v>
      </c>
      <c r="AL170" s="585"/>
      <c r="AM170" s="459">
        <f>AK170*AJ170</f>
        <v>19000</v>
      </c>
      <c r="AN170" s="573"/>
      <c r="AO170" s="524" t="str">
        <f>'$MATERIALES'!A95</f>
        <v>PERFIL PERIMETRAL</v>
      </c>
      <c r="AP170" s="525"/>
      <c r="AQ170" s="526"/>
      <c r="AR170" s="480" t="str">
        <f>'$MATERIALES'!B95</f>
        <v>ML</v>
      </c>
      <c r="AS170" s="474"/>
      <c r="AT170" s="121">
        <v>0.3</v>
      </c>
      <c r="AU170" s="481">
        <f>'$MATERIALES'!C95</f>
        <v>6000</v>
      </c>
      <c r="AV170" s="481"/>
      <c r="AW170" s="459">
        <f>AU170*AT170</f>
        <v>1800</v>
      </c>
      <c r="AX170" s="460"/>
      <c r="AY170" s="524"/>
      <c r="AZ170" s="525"/>
      <c r="BA170" s="526"/>
      <c r="BB170" s="473" t="s">
        <v>3</v>
      </c>
      <c r="BC170" s="474"/>
      <c r="BD170" s="121"/>
      <c r="BE170" s="481"/>
      <c r="BF170" s="481"/>
      <c r="BG170" s="459">
        <f>BD170*BE170</f>
        <v>0</v>
      </c>
      <c r="BH170" s="460"/>
    </row>
    <row r="171" spans="1:60" ht="14.85" customHeight="1">
      <c r="A171" s="453"/>
      <c r="B171" s="453"/>
      <c r="C171" s="453"/>
      <c r="D171" s="480"/>
      <c r="E171" s="474"/>
      <c r="F171" s="45"/>
      <c r="G171" s="453"/>
      <c r="H171" s="453"/>
      <c r="I171" s="510"/>
      <c r="J171" s="511"/>
      <c r="K171" s="501" t="str">
        <f t="shared" si="7"/>
        <v>TABLA CEP 1 CARA 20X300X2.5 CM</v>
      </c>
      <c r="L171" s="501"/>
      <c r="M171" s="501"/>
      <c r="N171" s="480" t="str">
        <f t="shared" si="8"/>
        <v>Unidad X 3M</v>
      </c>
      <c r="O171" s="502"/>
      <c r="P171" s="184">
        <v>1.2</v>
      </c>
      <c r="Q171" s="481">
        <f>Q122</f>
        <v>7000</v>
      </c>
      <c r="R171" s="481"/>
      <c r="S171" s="459">
        <f t="shared" si="9"/>
        <v>8400</v>
      </c>
      <c r="T171" s="460"/>
      <c r="U171" s="501"/>
      <c r="V171" s="501"/>
      <c r="W171" s="501"/>
      <c r="X171" s="480"/>
      <c r="Y171" s="474"/>
      <c r="Z171" s="45"/>
      <c r="AA171" s="479"/>
      <c r="AB171" s="479"/>
      <c r="AC171" s="459"/>
      <c r="AD171" s="460"/>
      <c r="AE171" s="470" t="s">
        <v>325</v>
      </c>
      <c r="AF171" s="471"/>
      <c r="AG171" s="472"/>
      <c r="AH171" s="473" t="s">
        <v>152</v>
      </c>
      <c r="AI171" s="474"/>
      <c r="AJ171" s="121">
        <v>0.5</v>
      </c>
      <c r="AK171" s="481">
        <v>1500</v>
      </c>
      <c r="AL171" s="481"/>
      <c r="AM171" s="459">
        <f>AK171*AJ171</f>
        <v>750</v>
      </c>
      <c r="AN171" s="573"/>
      <c r="AO171" s="527"/>
      <c r="AP171" s="528"/>
      <c r="AQ171" s="529"/>
      <c r="AR171" s="480"/>
      <c r="AS171" s="474"/>
      <c r="AT171" s="121"/>
      <c r="AU171" s="481"/>
      <c r="AV171" s="481"/>
      <c r="AW171" s="459"/>
      <c r="AX171" s="460"/>
      <c r="AY171" s="524"/>
      <c r="AZ171" s="525"/>
      <c r="BA171" s="526"/>
      <c r="BB171" s="473" t="s">
        <v>306</v>
      </c>
      <c r="BC171" s="474"/>
      <c r="BD171" s="121"/>
      <c r="BE171" s="481"/>
      <c r="BF171" s="481"/>
      <c r="BG171" s="459">
        <f>BD171*BE171</f>
        <v>0</v>
      </c>
      <c r="BH171" s="460"/>
    </row>
    <row r="172" spans="1:60" ht="14.85" customHeight="1">
      <c r="A172" s="453"/>
      <c r="B172" s="453"/>
      <c r="C172" s="453"/>
      <c r="D172" s="480"/>
      <c r="E172" s="474"/>
      <c r="F172" s="45"/>
      <c r="G172" s="453"/>
      <c r="H172" s="453"/>
      <c r="I172" s="510"/>
      <c r="J172" s="511"/>
      <c r="K172" s="501" t="str">
        <f t="shared" si="7"/>
        <v>BASTIDOR ECONOMICO</v>
      </c>
      <c r="L172" s="501"/>
      <c r="M172" s="501"/>
      <c r="N172" s="480" t="str">
        <f t="shared" si="8"/>
        <v>Unidad X 3M</v>
      </c>
      <c r="O172" s="474"/>
      <c r="P172" s="184">
        <v>0.6</v>
      </c>
      <c r="Q172" s="481">
        <f>Q123</f>
        <v>2500</v>
      </c>
      <c r="R172" s="481"/>
      <c r="S172" s="459">
        <f t="shared" si="9"/>
        <v>1500</v>
      </c>
      <c r="T172" s="460"/>
      <c r="U172" s="501"/>
      <c r="V172" s="501"/>
      <c r="W172" s="501"/>
      <c r="X172" s="480"/>
      <c r="Y172" s="474"/>
      <c r="Z172" s="45"/>
      <c r="AA172" s="479"/>
      <c r="AB172" s="479"/>
      <c r="AC172" s="459"/>
      <c r="AD172" s="460"/>
      <c r="AE172" s="470" t="s">
        <v>326</v>
      </c>
      <c r="AF172" s="471"/>
      <c r="AG172" s="472"/>
      <c r="AH172" s="473" t="s">
        <v>152</v>
      </c>
      <c r="AI172" s="474"/>
      <c r="AJ172" s="121">
        <v>1</v>
      </c>
      <c r="AK172" s="481">
        <v>1250</v>
      </c>
      <c r="AL172" s="481"/>
      <c r="AM172" s="459">
        <f>'$MATERIALES'!C97</f>
        <v>1250</v>
      </c>
      <c r="AN172" s="573"/>
      <c r="AO172" s="527"/>
      <c r="AP172" s="528"/>
      <c r="AQ172" s="529"/>
      <c r="AR172" s="480"/>
      <c r="AS172" s="474"/>
      <c r="AT172" s="121"/>
      <c r="AU172" s="481"/>
      <c r="AV172" s="481"/>
      <c r="AW172" s="459"/>
      <c r="AX172" s="460"/>
      <c r="AY172" s="524"/>
      <c r="AZ172" s="525"/>
      <c r="BA172" s="526"/>
      <c r="BB172" s="473" t="s">
        <v>239</v>
      </c>
      <c r="BC172" s="474"/>
      <c r="BD172" s="121"/>
      <c r="BE172" s="481"/>
      <c r="BF172" s="481"/>
      <c r="BG172" s="459">
        <f>BD172*BE172</f>
        <v>0</v>
      </c>
      <c r="BH172" s="460"/>
    </row>
    <row r="173" spans="1:60" ht="14.85" customHeight="1">
      <c r="A173" s="453"/>
      <c r="B173" s="453"/>
      <c r="C173" s="453"/>
      <c r="D173" s="480"/>
      <c r="E173" s="474"/>
      <c r="F173" s="45"/>
      <c r="G173" s="453"/>
      <c r="H173" s="453"/>
      <c r="I173" s="510"/>
      <c r="J173" s="511"/>
      <c r="K173" s="493" t="str">
        <f t="shared" si="7"/>
        <v>PUNTILLA DE 2"</v>
      </c>
      <c r="L173" s="493"/>
      <c r="M173" s="493"/>
      <c r="N173" s="494" t="str">
        <f t="shared" si="8"/>
        <v>Libra</v>
      </c>
      <c r="O173" s="495"/>
      <c r="P173" s="184">
        <f t="shared" ref="P173:Q175" si="10">P124</f>
        <v>0.1</v>
      </c>
      <c r="Q173" s="496">
        <f t="shared" si="10"/>
        <v>2200</v>
      </c>
      <c r="R173" s="481"/>
      <c r="S173" s="459">
        <f t="shared" si="9"/>
        <v>220</v>
      </c>
      <c r="T173" s="460"/>
      <c r="U173" s="501"/>
      <c r="V173" s="501"/>
      <c r="W173" s="501"/>
      <c r="X173" s="480"/>
      <c r="Y173" s="474"/>
      <c r="Z173" s="45"/>
      <c r="AA173" s="479"/>
      <c r="AB173" s="479"/>
      <c r="AC173" s="459"/>
      <c r="AD173" s="460"/>
      <c r="AE173" s="470" t="s">
        <v>307</v>
      </c>
      <c r="AF173" s="471"/>
      <c r="AG173" s="472"/>
      <c r="AH173" s="473" t="s">
        <v>308</v>
      </c>
      <c r="AI173" s="474"/>
      <c r="AJ173" s="121">
        <v>0.05</v>
      </c>
      <c r="AK173" s="481">
        <v>17307</v>
      </c>
      <c r="AL173" s="481"/>
      <c r="AM173" s="459">
        <f>AK173*AJ173</f>
        <v>865.35</v>
      </c>
      <c r="AN173" s="573"/>
      <c r="AO173" s="527"/>
      <c r="AP173" s="528"/>
      <c r="AQ173" s="529"/>
      <c r="AR173" s="480"/>
      <c r="AS173" s="474"/>
      <c r="AT173" s="121"/>
      <c r="AU173" s="481"/>
      <c r="AV173" s="481"/>
      <c r="AW173" s="459"/>
      <c r="AX173" s="460"/>
      <c r="AY173" s="527"/>
      <c r="AZ173" s="528"/>
      <c r="BA173" s="529"/>
      <c r="BB173" s="473" t="s">
        <v>239</v>
      </c>
      <c r="BC173" s="474"/>
      <c r="BD173" s="121"/>
      <c r="BE173" s="481"/>
      <c r="BF173" s="481"/>
      <c r="BG173" s="459"/>
      <c r="BH173" s="460"/>
    </row>
    <row r="174" spans="1:60" ht="14.85" customHeight="1">
      <c r="A174" s="45"/>
      <c r="B174" s="45"/>
      <c r="C174" s="45"/>
      <c r="D174" s="1"/>
      <c r="E174" s="4"/>
      <c r="F174" s="45"/>
      <c r="G174" s="45"/>
      <c r="H174" s="45"/>
      <c r="I174" s="178"/>
      <c r="J174" s="179"/>
      <c r="K174" s="493" t="str">
        <f t="shared" si="7"/>
        <v>ALAMBRE DE AMARRE</v>
      </c>
      <c r="L174" s="493"/>
      <c r="M174" s="493"/>
      <c r="N174" s="494" t="str">
        <f t="shared" si="8"/>
        <v>KG</v>
      </c>
      <c r="O174" s="495"/>
      <c r="P174" s="184">
        <f t="shared" si="10"/>
        <v>7.0000000000000007E-2</v>
      </c>
      <c r="Q174" s="496">
        <f t="shared" si="10"/>
        <v>2800</v>
      </c>
      <c r="R174" s="481"/>
      <c r="S174" s="459">
        <f t="shared" si="9"/>
        <v>196.00000000000003</v>
      </c>
      <c r="T174" s="460"/>
      <c r="U174" s="171"/>
      <c r="V174" s="171"/>
      <c r="W174" s="171"/>
      <c r="X174" s="1"/>
      <c r="Y174" s="4"/>
      <c r="Z174" s="45"/>
      <c r="AA174" s="182"/>
      <c r="AB174" s="182"/>
      <c r="AC174" s="126"/>
      <c r="AD174" s="175"/>
      <c r="AE174" s="470"/>
      <c r="AF174" s="471"/>
      <c r="AG174" s="472"/>
      <c r="AH174" s="473"/>
      <c r="AI174" s="474"/>
      <c r="AJ174" s="121"/>
      <c r="AK174" s="481"/>
      <c r="AL174" s="481"/>
      <c r="AM174" s="459"/>
      <c r="AN174" s="573"/>
      <c r="AO174" s="172"/>
      <c r="AP174" s="173"/>
      <c r="AQ174" s="174"/>
      <c r="AR174" s="1"/>
      <c r="AS174" s="4"/>
      <c r="AT174" s="121"/>
      <c r="AU174" s="176"/>
      <c r="AV174" s="176"/>
      <c r="AW174" s="126"/>
      <c r="AX174" s="175"/>
      <c r="AY174" s="172"/>
      <c r="AZ174" s="173"/>
      <c r="BA174" s="174"/>
      <c r="BB174" s="142"/>
      <c r="BC174" s="4"/>
      <c r="BD174" s="121"/>
      <c r="BE174" s="176"/>
      <c r="BF174" s="176"/>
      <c r="BG174" s="126"/>
      <c r="BH174" s="175"/>
    </row>
    <row r="175" spans="1:60" ht="14.85" customHeight="1">
      <c r="A175" s="453"/>
      <c r="B175" s="453"/>
      <c r="C175" s="453"/>
      <c r="D175" s="480"/>
      <c r="E175" s="474"/>
      <c r="F175" s="45"/>
      <c r="G175" s="453"/>
      <c r="H175" s="453"/>
      <c r="I175" s="510"/>
      <c r="J175" s="511"/>
      <c r="K175" s="493" t="str">
        <f t="shared" si="7"/>
        <v>DESPERDICIO</v>
      </c>
      <c r="L175" s="493"/>
      <c r="M175" s="493"/>
      <c r="N175" s="494" t="str">
        <f t="shared" si="8"/>
        <v>%</v>
      </c>
      <c r="O175" s="495"/>
      <c r="P175" s="123">
        <f t="shared" si="10"/>
        <v>0.05</v>
      </c>
      <c r="Q175" s="496">
        <f>S169+S170+S171+S172+S173+S174</f>
        <v>89791</v>
      </c>
      <c r="R175" s="481"/>
      <c r="S175" s="459">
        <f t="shared" si="9"/>
        <v>4489.55</v>
      </c>
      <c r="T175" s="460"/>
      <c r="U175" s="453"/>
      <c r="V175" s="453"/>
      <c r="W175" s="453"/>
      <c r="X175" s="480"/>
      <c r="Y175" s="474"/>
      <c r="Z175" s="45"/>
      <c r="AA175" s="479"/>
      <c r="AB175" s="479"/>
      <c r="AC175" s="459"/>
      <c r="AD175" s="460"/>
      <c r="AE175" s="453"/>
      <c r="AF175" s="453"/>
      <c r="AG175" s="453"/>
      <c r="AH175" s="480"/>
      <c r="AI175" s="474"/>
      <c r="AJ175" s="45"/>
      <c r="AK175" s="479"/>
      <c r="AL175" s="479"/>
      <c r="AM175" s="459"/>
      <c r="AN175" s="573"/>
      <c r="AO175" s="482"/>
      <c r="AP175" s="471"/>
      <c r="AQ175" s="472"/>
      <c r="AR175" s="480"/>
      <c r="AS175" s="474"/>
      <c r="AT175" s="123"/>
      <c r="AU175" s="481"/>
      <c r="AV175" s="481"/>
      <c r="AW175" s="459"/>
      <c r="AX175" s="460"/>
      <c r="AY175" s="482"/>
      <c r="AZ175" s="471"/>
      <c r="BA175" s="472"/>
      <c r="BB175" s="480"/>
      <c r="BC175" s="474"/>
      <c r="BD175" s="123"/>
      <c r="BE175" s="481"/>
      <c r="BF175" s="481"/>
      <c r="BG175" s="459"/>
      <c r="BH175" s="460"/>
    </row>
    <row r="176" spans="1:60" ht="14.85" customHeight="1">
      <c r="G176" s="453" t="s">
        <v>13</v>
      </c>
      <c r="H176" s="453"/>
      <c r="I176" s="510">
        <f>SUM(I169:J175)</f>
        <v>0</v>
      </c>
      <c r="J176" s="511"/>
      <c r="K176" s="71"/>
      <c r="L176" s="7"/>
      <c r="M176" s="7"/>
      <c r="N176" s="7"/>
      <c r="O176" s="7"/>
      <c r="P176" s="7"/>
      <c r="Q176" s="453" t="s">
        <v>13</v>
      </c>
      <c r="R176" s="453"/>
      <c r="S176" s="459">
        <f>SUM(S169:T175)</f>
        <v>94280.55</v>
      </c>
      <c r="T176" s="460"/>
      <c r="AA176" s="479" t="s">
        <v>13</v>
      </c>
      <c r="AB176" s="479"/>
      <c r="AC176" s="459">
        <f>SUM(AC169:AD175)</f>
        <v>3750</v>
      </c>
      <c r="AD176" s="460"/>
      <c r="AE176" s="71"/>
      <c r="AF176" s="7"/>
      <c r="AG176" s="7"/>
      <c r="AH176" s="7"/>
      <c r="AI176" s="7"/>
      <c r="AJ176" s="7"/>
      <c r="AK176" s="479" t="s">
        <v>13</v>
      </c>
      <c r="AL176" s="479"/>
      <c r="AM176" s="508">
        <f>SUM(AM169:AN175)</f>
        <v>27065.35</v>
      </c>
      <c r="AN176" s="573"/>
      <c r="AO176" s="71"/>
      <c r="AP176" s="7"/>
      <c r="AQ176" s="7"/>
      <c r="AR176" s="7"/>
      <c r="AS176" s="7"/>
      <c r="AT176" s="7"/>
      <c r="AU176" s="453" t="s">
        <v>13</v>
      </c>
      <c r="AV176" s="453"/>
      <c r="AW176" s="459">
        <f>SUM(AW169:AX175)</f>
        <v>31800</v>
      </c>
      <c r="AX176" s="460"/>
      <c r="AY176" s="71"/>
      <c r="AZ176" s="7"/>
      <c r="BA176" s="7"/>
      <c r="BB176" s="7"/>
      <c r="BC176" s="7"/>
      <c r="BD176" s="7"/>
      <c r="BE176" s="453" t="s">
        <v>13</v>
      </c>
      <c r="BF176" s="453"/>
      <c r="BG176" s="459">
        <f>SUM(BG169:BH175)</f>
        <v>0</v>
      </c>
      <c r="BH176" s="460"/>
    </row>
    <row r="177" spans="1:60" ht="5.25" customHeight="1">
      <c r="G177" s="46"/>
      <c r="H177" s="46"/>
      <c r="I177" s="42"/>
      <c r="J177" s="79"/>
      <c r="K177" s="71"/>
      <c r="L177" s="7"/>
      <c r="M177" s="7"/>
      <c r="N177" s="7"/>
      <c r="O177" s="7"/>
      <c r="P177" s="7"/>
      <c r="Q177" s="46"/>
      <c r="R177" s="46"/>
      <c r="S177" s="9"/>
      <c r="T177" s="107"/>
      <c r="AA177" s="98"/>
      <c r="AB177" s="98"/>
      <c r="AC177" s="9"/>
      <c r="AD177" s="107"/>
      <c r="AE177" s="71"/>
      <c r="AF177" s="7"/>
      <c r="AG177" s="7"/>
      <c r="AH177" s="7"/>
      <c r="AI177" s="7"/>
      <c r="AJ177" s="7"/>
      <c r="AK177" s="98"/>
      <c r="AL177" s="98"/>
      <c r="AM177" s="9"/>
      <c r="AN177" s="9"/>
      <c r="AO177" s="71"/>
      <c r="AP177" s="7"/>
      <c r="AQ177" s="7"/>
      <c r="AR177" s="7"/>
      <c r="AS177" s="7"/>
      <c r="AT177" s="7"/>
      <c r="AU177" s="46"/>
      <c r="AV177" s="46"/>
      <c r="AW177" s="9"/>
      <c r="AX177" s="107"/>
      <c r="AY177" s="71"/>
      <c r="AZ177" s="7"/>
      <c r="BA177" s="7"/>
      <c r="BB177" s="7"/>
      <c r="BC177" s="7"/>
      <c r="BD177" s="7"/>
      <c r="BE177" s="46"/>
      <c r="BF177" s="46"/>
      <c r="BG177" s="9"/>
      <c r="BH177" s="107"/>
    </row>
    <row r="178" spans="1:60" ht="18">
      <c r="A178" s="76" t="s">
        <v>30</v>
      </c>
      <c r="B178" s="77"/>
      <c r="G178" s="46"/>
      <c r="H178" s="46"/>
      <c r="I178" s="42"/>
      <c r="J178" s="79"/>
      <c r="K178" s="76" t="s">
        <v>30</v>
      </c>
      <c r="L178" s="77"/>
      <c r="M178" s="7"/>
      <c r="N178" s="7"/>
      <c r="O178" s="7"/>
      <c r="P178" s="7"/>
      <c r="Q178" s="46"/>
      <c r="R178" s="46"/>
      <c r="S178" s="9"/>
      <c r="T178" s="107"/>
      <c r="U178" s="76" t="s">
        <v>30</v>
      </c>
      <c r="V178" s="77"/>
      <c r="AA178" s="98"/>
      <c r="AB178" s="98"/>
      <c r="AC178" s="9"/>
      <c r="AD178" s="107"/>
      <c r="AE178" s="76" t="s">
        <v>30</v>
      </c>
      <c r="AF178" s="77"/>
      <c r="AG178" s="7"/>
      <c r="AH178" s="7"/>
      <c r="AI178" s="7"/>
      <c r="AJ178" s="7"/>
      <c r="AK178" s="98"/>
      <c r="AL178" s="98"/>
      <c r="AM178" s="9"/>
      <c r="AN178" s="9"/>
      <c r="AO178" s="76" t="s">
        <v>30</v>
      </c>
      <c r="AP178" s="77"/>
      <c r="AQ178" s="7"/>
      <c r="AR178" s="7"/>
      <c r="AS178" s="7"/>
      <c r="AT178" s="7"/>
      <c r="AU178" s="46"/>
      <c r="AV178" s="46"/>
      <c r="AW178" s="9"/>
      <c r="AX178" s="107"/>
      <c r="AY178" s="76" t="s">
        <v>30</v>
      </c>
      <c r="AZ178" s="77"/>
      <c r="BA178" s="7"/>
      <c r="BB178" s="7"/>
      <c r="BC178" s="7"/>
      <c r="BD178" s="7"/>
      <c r="BE178" s="46"/>
      <c r="BF178" s="46"/>
      <c r="BG178" s="9"/>
      <c r="BH178" s="107"/>
    </row>
    <row r="179" spans="1:60" ht="14.85" customHeight="1">
      <c r="A179" s="464" t="s">
        <v>26</v>
      </c>
      <c r="B179" s="464"/>
      <c r="C179" s="47" t="s">
        <v>31</v>
      </c>
      <c r="D179" s="47" t="s">
        <v>32</v>
      </c>
      <c r="E179" s="464" t="s">
        <v>33</v>
      </c>
      <c r="F179" s="464"/>
      <c r="G179" s="464" t="s">
        <v>34</v>
      </c>
      <c r="H179" s="464"/>
      <c r="I179" s="499" t="s">
        <v>11</v>
      </c>
      <c r="J179" s="499"/>
      <c r="K179" s="464" t="s">
        <v>26</v>
      </c>
      <c r="L179" s="464"/>
      <c r="M179" s="47" t="s">
        <v>31</v>
      </c>
      <c r="N179" s="47" t="s">
        <v>32</v>
      </c>
      <c r="O179" s="464" t="s">
        <v>33</v>
      </c>
      <c r="P179" s="464"/>
      <c r="Q179" s="464" t="s">
        <v>34</v>
      </c>
      <c r="R179" s="464"/>
      <c r="S179" s="455" t="s">
        <v>11</v>
      </c>
      <c r="T179" s="455"/>
      <c r="U179" s="464" t="s">
        <v>26</v>
      </c>
      <c r="V179" s="464"/>
      <c r="W179" s="47" t="s">
        <v>31</v>
      </c>
      <c r="X179" s="47" t="s">
        <v>32</v>
      </c>
      <c r="Y179" s="464" t="s">
        <v>33</v>
      </c>
      <c r="Z179" s="464"/>
      <c r="AA179" s="454" t="s">
        <v>34</v>
      </c>
      <c r="AB179" s="454"/>
      <c r="AC179" s="455" t="s">
        <v>11</v>
      </c>
      <c r="AD179" s="455"/>
      <c r="AE179" s="464" t="s">
        <v>26</v>
      </c>
      <c r="AF179" s="464"/>
      <c r="AG179" s="47" t="s">
        <v>31</v>
      </c>
      <c r="AH179" s="47" t="s">
        <v>32</v>
      </c>
      <c r="AI179" s="464" t="s">
        <v>33</v>
      </c>
      <c r="AJ179" s="464"/>
      <c r="AK179" s="454" t="s">
        <v>34</v>
      </c>
      <c r="AL179" s="454"/>
      <c r="AM179" s="455" t="s">
        <v>11</v>
      </c>
      <c r="AN179" s="555"/>
      <c r="AO179" s="464" t="s">
        <v>26</v>
      </c>
      <c r="AP179" s="464"/>
      <c r="AQ179" s="47" t="s">
        <v>31</v>
      </c>
      <c r="AR179" s="47" t="s">
        <v>32</v>
      </c>
      <c r="AS179" s="464" t="s">
        <v>33</v>
      </c>
      <c r="AT179" s="464"/>
      <c r="AU179" s="464" t="s">
        <v>34</v>
      </c>
      <c r="AV179" s="464"/>
      <c r="AW179" s="455" t="s">
        <v>11</v>
      </c>
      <c r="AX179" s="455"/>
      <c r="AY179" s="464" t="s">
        <v>26</v>
      </c>
      <c r="AZ179" s="464"/>
      <c r="BA179" s="47" t="s">
        <v>31</v>
      </c>
      <c r="BB179" s="47" t="s">
        <v>32</v>
      </c>
      <c r="BC179" s="464" t="s">
        <v>33</v>
      </c>
      <c r="BD179" s="464"/>
      <c r="BE179" s="464" t="s">
        <v>34</v>
      </c>
      <c r="BF179" s="464"/>
      <c r="BG179" s="455" t="s">
        <v>11</v>
      </c>
      <c r="BH179" s="455"/>
    </row>
    <row r="180" spans="1:60" ht="14.85" customHeight="1">
      <c r="A180" s="453"/>
      <c r="B180" s="453"/>
      <c r="C180" s="5"/>
      <c r="D180" s="5"/>
      <c r="E180" s="453"/>
      <c r="F180" s="453"/>
      <c r="G180" s="453"/>
      <c r="H180" s="453"/>
      <c r="I180" s="492"/>
      <c r="J180" s="492"/>
      <c r="K180" s="453"/>
      <c r="L180" s="453"/>
      <c r="M180" s="5"/>
      <c r="N180" s="5"/>
      <c r="O180" s="453"/>
      <c r="P180" s="453"/>
      <c r="Q180" s="453"/>
      <c r="R180" s="453"/>
      <c r="S180" s="478"/>
      <c r="T180" s="478"/>
      <c r="U180" s="453"/>
      <c r="V180" s="453"/>
      <c r="W180" s="5"/>
      <c r="X180" s="5"/>
      <c r="Y180" s="453"/>
      <c r="Z180" s="453"/>
      <c r="AA180" s="479"/>
      <c r="AB180" s="479"/>
      <c r="AC180" s="478"/>
      <c r="AD180" s="478"/>
      <c r="AE180" s="453"/>
      <c r="AF180" s="453"/>
      <c r="AG180" s="5"/>
      <c r="AH180" s="5"/>
      <c r="AI180" s="453"/>
      <c r="AJ180" s="453"/>
      <c r="AK180" s="479"/>
      <c r="AL180" s="479"/>
      <c r="AM180" s="478"/>
      <c r="AN180" s="580"/>
      <c r="AO180" s="453"/>
      <c r="AP180" s="453"/>
      <c r="AQ180" s="5"/>
      <c r="AR180" s="5"/>
      <c r="AS180" s="453"/>
      <c r="AT180" s="453"/>
      <c r="AU180" s="453"/>
      <c r="AV180" s="453"/>
      <c r="AW180" s="478"/>
      <c r="AX180" s="478"/>
      <c r="AY180" s="453"/>
      <c r="AZ180" s="453"/>
      <c r="BA180" s="5"/>
      <c r="BB180" s="5"/>
      <c r="BC180" s="453"/>
      <c r="BD180" s="453"/>
      <c r="BE180" s="453"/>
      <c r="BF180" s="453"/>
      <c r="BG180" s="478"/>
      <c r="BH180" s="478"/>
    </row>
    <row r="181" spans="1:60" ht="14.85" customHeight="1">
      <c r="A181" s="453"/>
      <c r="B181" s="453"/>
      <c r="C181" s="5"/>
      <c r="D181" s="5"/>
      <c r="E181" s="453"/>
      <c r="F181" s="453"/>
      <c r="G181" s="453"/>
      <c r="H181" s="453"/>
      <c r="I181" s="492"/>
      <c r="J181" s="492"/>
      <c r="K181" s="453"/>
      <c r="L181" s="453"/>
      <c r="M181" s="5"/>
      <c r="N181" s="5"/>
      <c r="O181" s="453"/>
      <c r="P181" s="453"/>
      <c r="Q181" s="453"/>
      <c r="R181" s="453"/>
      <c r="S181" s="478"/>
      <c r="T181" s="478"/>
      <c r="U181" s="453"/>
      <c r="V181" s="453"/>
      <c r="W181" s="5"/>
      <c r="X181" s="5"/>
      <c r="Y181" s="453"/>
      <c r="Z181" s="453"/>
      <c r="AA181" s="479"/>
      <c r="AB181" s="479"/>
      <c r="AC181" s="478"/>
      <c r="AD181" s="478"/>
      <c r="AE181" s="453"/>
      <c r="AF181" s="453"/>
      <c r="AG181" s="5"/>
      <c r="AH181" s="5"/>
      <c r="AI181" s="453"/>
      <c r="AJ181" s="453"/>
      <c r="AK181" s="479"/>
      <c r="AL181" s="479"/>
      <c r="AM181" s="478"/>
      <c r="AN181" s="580"/>
      <c r="AO181" s="453"/>
      <c r="AP181" s="453"/>
      <c r="AQ181" s="5"/>
      <c r="AR181" s="5"/>
      <c r="AS181" s="453"/>
      <c r="AT181" s="453"/>
      <c r="AU181" s="453"/>
      <c r="AV181" s="453"/>
      <c r="AW181" s="478"/>
      <c r="AX181" s="478"/>
      <c r="AY181" s="453"/>
      <c r="AZ181" s="453"/>
      <c r="BA181" s="5"/>
      <c r="BB181" s="5"/>
      <c r="BC181" s="453"/>
      <c r="BD181" s="453"/>
      <c r="BE181" s="453"/>
      <c r="BF181" s="453"/>
      <c r="BG181" s="478"/>
      <c r="BH181" s="478"/>
    </row>
    <row r="182" spans="1:60" ht="14.85" customHeight="1">
      <c r="A182" s="453"/>
      <c r="B182" s="453"/>
      <c r="C182" s="5"/>
      <c r="D182" s="5"/>
      <c r="E182" s="453"/>
      <c r="F182" s="453"/>
      <c r="G182" s="453"/>
      <c r="H182" s="453"/>
      <c r="I182" s="492"/>
      <c r="J182" s="492"/>
      <c r="K182" s="453"/>
      <c r="L182" s="453"/>
      <c r="M182" s="5"/>
      <c r="N182" s="5"/>
      <c r="O182" s="453"/>
      <c r="P182" s="453"/>
      <c r="Q182" s="453"/>
      <c r="R182" s="453"/>
      <c r="S182" s="478"/>
      <c r="T182" s="478"/>
      <c r="U182" s="453"/>
      <c r="V182" s="453"/>
      <c r="W182" s="5"/>
      <c r="X182" s="5"/>
      <c r="Y182" s="453"/>
      <c r="Z182" s="453"/>
      <c r="AA182" s="479"/>
      <c r="AB182" s="479"/>
      <c r="AC182" s="478"/>
      <c r="AD182" s="478"/>
      <c r="AE182" s="453"/>
      <c r="AF182" s="453"/>
      <c r="AG182" s="5"/>
      <c r="AH182" s="5"/>
      <c r="AI182" s="453"/>
      <c r="AJ182" s="453"/>
      <c r="AK182" s="479"/>
      <c r="AL182" s="479"/>
      <c r="AM182" s="478"/>
      <c r="AN182" s="580"/>
      <c r="AO182" s="453"/>
      <c r="AP182" s="453"/>
      <c r="AQ182" s="5"/>
      <c r="AR182" s="5"/>
      <c r="AS182" s="453"/>
      <c r="AT182" s="453"/>
      <c r="AU182" s="453"/>
      <c r="AV182" s="453"/>
      <c r="AW182" s="478"/>
      <c r="AX182" s="478"/>
      <c r="AY182" s="453"/>
      <c r="AZ182" s="453"/>
      <c r="BA182" s="5"/>
      <c r="BB182" s="5"/>
      <c r="BC182" s="453"/>
      <c r="BD182" s="453"/>
      <c r="BE182" s="453"/>
      <c r="BF182" s="453"/>
      <c r="BG182" s="478"/>
      <c r="BH182" s="478"/>
    </row>
    <row r="183" spans="1:60" ht="14.85" customHeight="1">
      <c r="A183" s="78"/>
      <c r="B183" s="46"/>
      <c r="E183" s="46"/>
      <c r="F183" s="46"/>
      <c r="G183" s="453" t="s">
        <v>13</v>
      </c>
      <c r="H183" s="453"/>
      <c r="I183" s="492">
        <f>SUM(I180:J182)</f>
        <v>0</v>
      </c>
      <c r="J183" s="492"/>
      <c r="K183" s="78"/>
      <c r="L183" s="46"/>
      <c r="M183" s="7"/>
      <c r="N183" s="7"/>
      <c r="O183" s="46"/>
      <c r="P183" s="46"/>
      <c r="Q183" s="453" t="s">
        <v>13</v>
      </c>
      <c r="R183" s="453"/>
      <c r="S183" s="478">
        <f>SUM(S180:T182)</f>
        <v>0</v>
      </c>
      <c r="T183" s="478"/>
      <c r="U183" s="78"/>
      <c r="V183" s="46"/>
      <c r="Y183" s="46"/>
      <c r="Z183" s="46"/>
      <c r="AA183" s="479" t="s">
        <v>13</v>
      </c>
      <c r="AB183" s="479"/>
      <c r="AC183" s="478">
        <f>SUM(AC180:AD182)</f>
        <v>0</v>
      </c>
      <c r="AD183" s="478"/>
      <c r="AE183" s="78"/>
      <c r="AF183" s="46"/>
      <c r="AG183" s="7"/>
      <c r="AH183" s="7"/>
      <c r="AI183" s="46"/>
      <c r="AJ183" s="46"/>
      <c r="AK183" s="479" t="s">
        <v>13</v>
      </c>
      <c r="AL183" s="479"/>
      <c r="AM183" s="478">
        <f>SUM(AM180:AN182)</f>
        <v>0</v>
      </c>
      <c r="AN183" s="580"/>
      <c r="AO183" s="78"/>
      <c r="AP183" s="46"/>
      <c r="AQ183" s="7"/>
      <c r="AR183" s="7"/>
      <c r="AS183" s="46"/>
      <c r="AT183" s="46"/>
      <c r="AU183" s="453" t="s">
        <v>13</v>
      </c>
      <c r="AV183" s="453"/>
      <c r="AW183" s="478">
        <f>SUM(AW180:AX182)</f>
        <v>0</v>
      </c>
      <c r="AX183" s="478"/>
      <c r="AY183" s="78"/>
      <c r="AZ183" s="46"/>
      <c r="BA183" s="7"/>
      <c r="BB183" s="7"/>
      <c r="BC183" s="46"/>
      <c r="BD183" s="46"/>
      <c r="BE183" s="453" t="s">
        <v>13</v>
      </c>
      <c r="BF183" s="453"/>
      <c r="BG183" s="478">
        <f>SUM(BG180:BH182)</f>
        <v>0</v>
      </c>
      <c r="BH183" s="478"/>
    </row>
    <row r="184" spans="1:60" ht="6.75" customHeight="1">
      <c r="A184" s="78"/>
      <c r="B184" s="46"/>
      <c r="E184" s="46"/>
      <c r="F184" s="46"/>
      <c r="G184" s="46"/>
      <c r="H184" s="46"/>
      <c r="I184" s="42"/>
      <c r="J184" s="79"/>
      <c r="K184" s="78"/>
      <c r="L184" s="46"/>
      <c r="M184" s="7"/>
      <c r="N184" s="7"/>
      <c r="O184" s="46"/>
      <c r="P184" s="46"/>
      <c r="Q184" s="46"/>
      <c r="R184" s="46"/>
      <c r="S184" s="10"/>
      <c r="T184" s="108"/>
      <c r="U184" s="78"/>
      <c r="V184" s="46"/>
      <c r="Y184" s="46"/>
      <c r="Z184" s="46"/>
      <c r="AA184" s="98"/>
      <c r="AB184" s="98"/>
      <c r="AC184" s="10"/>
      <c r="AD184" s="108"/>
      <c r="AE184" s="78"/>
      <c r="AF184" s="46"/>
      <c r="AG184" s="7"/>
      <c r="AH184" s="7"/>
      <c r="AI184" s="46"/>
      <c r="AJ184" s="46"/>
      <c r="AK184" s="98"/>
      <c r="AL184" s="98"/>
      <c r="AM184" s="10"/>
      <c r="AN184" s="10"/>
      <c r="AO184" s="78"/>
      <c r="AP184" s="46"/>
      <c r="AQ184" s="7"/>
      <c r="AR184" s="7"/>
      <c r="AS184" s="46"/>
      <c r="AT184" s="46"/>
      <c r="AU184" s="46"/>
      <c r="AV184" s="46"/>
      <c r="AW184" s="10"/>
      <c r="AX184" s="108"/>
      <c r="AY184" s="78"/>
      <c r="AZ184" s="46"/>
      <c r="BA184" s="7"/>
      <c r="BB184" s="7"/>
      <c r="BC184" s="46"/>
      <c r="BD184" s="46"/>
      <c r="BE184" s="46"/>
      <c r="BF184" s="46"/>
      <c r="BG184" s="10"/>
      <c r="BH184" s="108"/>
    </row>
    <row r="185" spans="1:60" ht="18">
      <c r="A185" s="76" t="s">
        <v>35</v>
      </c>
      <c r="K185" s="76" t="s">
        <v>35</v>
      </c>
      <c r="L185" s="7"/>
      <c r="M185" s="7"/>
      <c r="N185" s="7"/>
      <c r="O185" s="7"/>
      <c r="P185" s="7"/>
      <c r="Q185" s="7"/>
      <c r="R185" s="7"/>
      <c r="S185" s="7"/>
      <c r="T185" s="106"/>
      <c r="U185" s="76" t="s">
        <v>35</v>
      </c>
      <c r="AE185" s="76" t="s">
        <v>35</v>
      </c>
      <c r="AF185" s="7"/>
      <c r="AG185" s="7"/>
      <c r="AH185" s="7"/>
      <c r="AI185" s="7"/>
      <c r="AJ185" s="7"/>
      <c r="AK185" s="105"/>
      <c r="AL185" s="105"/>
      <c r="AM185" s="7"/>
      <c r="AN185" s="7"/>
      <c r="AO185" s="76" t="s">
        <v>35</v>
      </c>
      <c r="AP185" s="7"/>
      <c r="AQ185" s="7"/>
      <c r="AR185" s="7"/>
      <c r="AS185" s="7"/>
      <c r="AT185" s="7"/>
      <c r="AU185" s="7"/>
      <c r="AV185" s="7"/>
      <c r="AW185" s="7"/>
      <c r="AX185" s="106"/>
      <c r="AY185" s="76" t="s">
        <v>35</v>
      </c>
      <c r="AZ185" s="7"/>
      <c r="BA185" s="7"/>
      <c r="BB185" s="7"/>
      <c r="BC185" s="7"/>
      <c r="BD185" s="7"/>
      <c r="BE185" s="7"/>
      <c r="BF185" s="7"/>
      <c r="BG185" s="7"/>
      <c r="BH185" s="106"/>
    </row>
    <row r="186" spans="1:60" ht="32.25" customHeight="1">
      <c r="A186" s="456" t="s">
        <v>36</v>
      </c>
      <c r="B186" s="457"/>
      <c r="C186" s="457"/>
      <c r="D186" s="457"/>
      <c r="E186" s="457"/>
      <c r="F186" s="458"/>
      <c r="G186" s="537" t="s">
        <v>42</v>
      </c>
      <c r="H186" s="538"/>
      <c r="I186" s="555" t="s">
        <v>11</v>
      </c>
      <c r="J186" s="556"/>
      <c r="K186" s="456" t="s">
        <v>36</v>
      </c>
      <c r="L186" s="457"/>
      <c r="M186" s="457"/>
      <c r="N186" s="457"/>
      <c r="O186" s="457"/>
      <c r="P186" s="458"/>
      <c r="Q186" s="537" t="s">
        <v>42</v>
      </c>
      <c r="R186" s="538"/>
      <c r="S186" s="499" t="s">
        <v>11</v>
      </c>
      <c r="T186" s="499"/>
      <c r="U186" s="456" t="s">
        <v>36</v>
      </c>
      <c r="V186" s="457"/>
      <c r="W186" s="457"/>
      <c r="X186" s="457"/>
      <c r="Y186" s="457"/>
      <c r="Z186" s="458"/>
      <c r="AA186" s="465" t="s">
        <v>42</v>
      </c>
      <c r="AB186" s="466"/>
      <c r="AC186" s="499" t="s">
        <v>11</v>
      </c>
      <c r="AD186" s="499"/>
      <c r="AE186" s="456" t="s">
        <v>36</v>
      </c>
      <c r="AF186" s="457"/>
      <c r="AG186" s="457"/>
      <c r="AH186" s="457"/>
      <c r="AI186" s="457"/>
      <c r="AJ186" s="458"/>
      <c r="AK186" s="465" t="s">
        <v>42</v>
      </c>
      <c r="AL186" s="466"/>
      <c r="AM186" s="499" t="s">
        <v>11</v>
      </c>
      <c r="AN186" s="581"/>
      <c r="AO186" s="456" t="s">
        <v>36</v>
      </c>
      <c r="AP186" s="457"/>
      <c r="AQ186" s="457"/>
      <c r="AR186" s="457"/>
      <c r="AS186" s="457"/>
      <c r="AT186" s="458"/>
      <c r="AU186" s="537" t="s">
        <v>42</v>
      </c>
      <c r="AV186" s="538"/>
      <c r="AW186" s="499" t="s">
        <v>11</v>
      </c>
      <c r="AX186" s="499"/>
      <c r="AY186" s="456" t="s">
        <v>36</v>
      </c>
      <c r="AZ186" s="457"/>
      <c r="BA186" s="457"/>
      <c r="BB186" s="457"/>
      <c r="BC186" s="457"/>
      <c r="BD186" s="458"/>
      <c r="BE186" s="537" t="s">
        <v>42</v>
      </c>
      <c r="BF186" s="538"/>
      <c r="BG186" s="499" t="s">
        <v>11</v>
      </c>
      <c r="BH186" s="499"/>
    </row>
    <row r="187" spans="1:60" ht="14.85" customHeight="1">
      <c r="A187" s="480" t="s">
        <v>43</v>
      </c>
      <c r="B187" s="474"/>
      <c r="C187" s="474"/>
      <c r="D187" s="474"/>
      <c r="E187" s="474"/>
      <c r="F187" s="502"/>
      <c r="G187" s="641" t="s">
        <v>226</v>
      </c>
      <c r="H187" s="453"/>
      <c r="I187" s="492" t="e">
        <f>#REF!/2</f>
        <v>#REF!</v>
      </c>
      <c r="J187" s="492"/>
      <c r="K187" s="473" t="s">
        <v>283</v>
      </c>
      <c r="L187" s="474"/>
      <c r="M187" s="474"/>
      <c r="N187" s="474"/>
      <c r="O187" s="474"/>
      <c r="P187" s="502"/>
      <c r="Q187" s="453"/>
      <c r="R187" s="453"/>
      <c r="S187" s="492" t="e">
        <f>#REF!</f>
        <v>#REF!</v>
      </c>
      <c r="T187" s="492"/>
      <c r="U187" s="480" t="s">
        <v>43</v>
      </c>
      <c r="V187" s="474"/>
      <c r="W187" s="474"/>
      <c r="X187" s="474"/>
      <c r="Y187" s="474"/>
      <c r="Z187" s="502"/>
      <c r="AA187" s="479" t="s">
        <v>250</v>
      </c>
      <c r="AB187" s="479"/>
      <c r="AC187" s="492" t="e">
        <f>#REF!</f>
        <v>#REF!</v>
      </c>
      <c r="AD187" s="492"/>
      <c r="AE187" s="480" t="s">
        <v>43</v>
      </c>
      <c r="AF187" s="474"/>
      <c r="AG187" s="474"/>
      <c r="AH187" s="474"/>
      <c r="AI187" s="474"/>
      <c r="AJ187" s="502"/>
      <c r="AK187" s="479" t="s">
        <v>250</v>
      </c>
      <c r="AL187" s="479"/>
      <c r="AM187" s="492" t="e">
        <f>#REF!</f>
        <v>#REF!</v>
      </c>
      <c r="AN187" s="510"/>
      <c r="AO187" s="473" t="s">
        <v>43</v>
      </c>
      <c r="AP187" s="474"/>
      <c r="AQ187" s="474"/>
      <c r="AR187" s="474"/>
      <c r="AS187" s="474"/>
      <c r="AT187" s="502"/>
      <c r="AU187" s="453"/>
      <c r="AV187" s="453"/>
      <c r="AW187" s="492" t="e">
        <f>#REF!</f>
        <v>#REF!</v>
      </c>
      <c r="AX187" s="492"/>
      <c r="AY187" s="480" t="s">
        <v>225</v>
      </c>
      <c r="AZ187" s="474"/>
      <c r="BA187" s="474"/>
      <c r="BB187" s="474"/>
      <c r="BC187" s="474"/>
      <c r="BD187" s="502"/>
      <c r="BE187" s="453"/>
      <c r="BF187" s="453"/>
      <c r="BG187" s="492" t="e">
        <f>#REF!</f>
        <v>#REF!</v>
      </c>
      <c r="BH187" s="492"/>
    </row>
    <row r="188" spans="1:60" ht="14.85" customHeight="1">
      <c r="A188" s="480"/>
      <c r="B188" s="474"/>
      <c r="C188" s="474"/>
      <c r="D188" s="474"/>
      <c r="E188" s="474"/>
      <c r="F188" s="502"/>
      <c r="G188" s="453"/>
      <c r="H188" s="453"/>
      <c r="I188" s="492"/>
      <c r="J188" s="492"/>
      <c r="K188" s="480"/>
      <c r="L188" s="474"/>
      <c r="M188" s="474"/>
      <c r="N188" s="474"/>
      <c r="O188" s="474"/>
      <c r="P188" s="502"/>
      <c r="Q188" s="453"/>
      <c r="R188" s="453"/>
      <c r="S188" s="492"/>
      <c r="T188" s="492"/>
      <c r="U188" s="480"/>
      <c r="V188" s="474"/>
      <c r="W188" s="474"/>
      <c r="X188" s="474"/>
      <c r="Y188" s="474"/>
      <c r="Z188" s="502"/>
      <c r="AA188" s="479"/>
      <c r="AB188" s="479"/>
      <c r="AC188" s="492"/>
      <c r="AD188" s="492"/>
      <c r="AE188" s="480"/>
      <c r="AF188" s="474"/>
      <c r="AG188" s="474"/>
      <c r="AH188" s="474"/>
      <c r="AI188" s="474"/>
      <c r="AJ188" s="502"/>
      <c r="AK188" s="479"/>
      <c r="AL188" s="479"/>
      <c r="AM188" s="492"/>
      <c r="AN188" s="510"/>
      <c r="AO188" s="480"/>
      <c r="AP188" s="474"/>
      <c r="AQ188" s="474"/>
      <c r="AR188" s="474"/>
      <c r="AS188" s="474"/>
      <c r="AT188" s="502"/>
      <c r="AU188" s="453"/>
      <c r="AV188" s="453"/>
      <c r="AW188" s="492"/>
      <c r="AX188" s="492"/>
      <c r="AY188" s="480"/>
      <c r="AZ188" s="474"/>
      <c r="BA188" s="474"/>
      <c r="BB188" s="474"/>
      <c r="BC188" s="474"/>
      <c r="BD188" s="502"/>
      <c r="BE188" s="453"/>
      <c r="BF188" s="453"/>
      <c r="BG188" s="492"/>
      <c r="BH188" s="492"/>
    </row>
    <row r="189" spans="1:60" ht="14.85" customHeight="1">
      <c r="A189" s="461"/>
      <c r="B189" s="462"/>
      <c r="E189" s="462"/>
      <c r="F189" s="462"/>
      <c r="G189" s="453" t="s">
        <v>13</v>
      </c>
      <c r="H189" s="453"/>
      <c r="I189" s="492" t="e">
        <f>SUM(I187:J188)</f>
        <v>#REF!</v>
      </c>
      <c r="J189" s="492"/>
      <c r="K189" s="461"/>
      <c r="L189" s="462"/>
      <c r="M189" s="7"/>
      <c r="N189" s="7"/>
      <c r="O189" s="462"/>
      <c r="P189" s="462"/>
      <c r="Q189" s="453" t="s">
        <v>13</v>
      </c>
      <c r="R189" s="453"/>
      <c r="S189" s="492" t="e">
        <f>SUM(S187:T188)</f>
        <v>#REF!</v>
      </c>
      <c r="T189" s="492"/>
      <c r="U189" s="461"/>
      <c r="V189" s="462"/>
      <c r="Y189" s="462"/>
      <c r="Z189" s="462"/>
      <c r="AA189" s="479" t="s">
        <v>13</v>
      </c>
      <c r="AB189" s="479"/>
      <c r="AC189" s="492" t="e">
        <f>SUM(AC187:AD188)</f>
        <v>#REF!</v>
      </c>
      <c r="AD189" s="492"/>
      <c r="AE189" s="461"/>
      <c r="AF189" s="462"/>
      <c r="AG189" s="7"/>
      <c r="AH189" s="7"/>
      <c r="AI189" s="462"/>
      <c r="AJ189" s="462"/>
      <c r="AK189" s="479" t="s">
        <v>13</v>
      </c>
      <c r="AL189" s="479"/>
      <c r="AM189" s="492" t="e">
        <f>SUM(AM187:AN188)</f>
        <v>#REF!</v>
      </c>
      <c r="AN189" s="510"/>
      <c r="AO189" s="461"/>
      <c r="AP189" s="462"/>
      <c r="AQ189" s="7"/>
      <c r="AR189" s="7"/>
      <c r="AS189" s="462"/>
      <c r="AT189" s="462"/>
      <c r="AU189" s="453" t="s">
        <v>13</v>
      </c>
      <c r="AV189" s="453"/>
      <c r="AW189" s="492" t="e">
        <f>SUM(AW187:AX188)</f>
        <v>#REF!</v>
      </c>
      <c r="AX189" s="492"/>
      <c r="AY189" s="461"/>
      <c r="AZ189" s="462"/>
      <c r="BA189" s="7"/>
      <c r="BB189" s="7"/>
      <c r="BC189" s="462"/>
      <c r="BD189" s="462"/>
      <c r="BE189" s="453"/>
      <c r="BF189" s="453"/>
      <c r="BG189" s="492" t="e">
        <f>SUM(BG187:BH188)</f>
        <v>#REF!</v>
      </c>
      <c r="BH189" s="492"/>
    </row>
    <row r="190" spans="1:60" ht="6.75" customHeight="1">
      <c r="G190" s="500"/>
      <c r="H190" s="500"/>
      <c r="I190" s="535"/>
      <c r="J190" s="536"/>
      <c r="K190" s="71"/>
      <c r="L190" s="7"/>
      <c r="M190" s="7"/>
      <c r="N190" s="7"/>
      <c r="O190" s="7"/>
      <c r="P190" s="7"/>
      <c r="Q190" s="500"/>
      <c r="R190" s="500"/>
      <c r="S190" s="535"/>
      <c r="T190" s="536"/>
      <c r="AA190" s="599"/>
      <c r="AB190" s="599"/>
      <c r="AC190" s="535"/>
      <c r="AD190" s="536"/>
      <c r="AE190" s="71"/>
      <c r="AF190" s="7"/>
      <c r="AG190" s="7"/>
      <c r="AH190" s="7"/>
      <c r="AI190" s="7"/>
      <c r="AJ190" s="7"/>
      <c r="AK190" s="599"/>
      <c r="AL190" s="599"/>
      <c r="AM190" s="535"/>
      <c r="AN190" s="535"/>
      <c r="AO190" s="71"/>
      <c r="AP190" s="7"/>
      <c r="AQ190" s="7"/>
      <c r="AR190" s="7"/>
      <c r="AS190" s="7"/>
      <c r="AT190" s="7"/>
      <c r="AU190" s="500"/>
      <c r="AV190" s="500"/>
      <c r="AW190" s="535"/>
      <c r="AX190" s="536"/>
      <c r="AY190" s="71"/>
      <c r="AZ190" s="7"/>
      <c r="BA190" s="7"/>
      <c r="BB190" s="7"/>
      <c r="BC190" s="7"/>
      <c r="BD190" s="7"/>
      <c r="BE190" s="500"/>
      <c r="BF190" s="500"/>
      <c r="BG190" s="535"/>
      <c r="BH190" s="536"/>
    </row>
    <row r="191" spans="1:60" ht="18">
      <c r="A191" s="76" t="s">
        <v>38</v>
      </c>
      <c r="G191" s="46"/>
      <c r="H191" s="46"/>
      <c r="I191" s="42"/>
      <c r="J191" s="79"/>
      <c r="K191" s="76" t="s">
        <v>38</v>
      </c>
      <c r="L191" s="7"/>
      <c r="M191" s="7"/>
      <c r="N191" s="7"/>
      <c r="O191" s="7"/>
      <c r="P191" s="7"/>
      <c r="Q191" s="46"/>
      <c r="R191" s="46"/>
      <c r="S191" s="42"/>
      <c r="T191" s="79"/>
      <c r="U191" s="76" t="s">
        <v>38</v>
      </c>
      <c r="AA191" s="98"/>
      <c r="AB191" s="98"/>
      <c r="AC191" s="42"/>
      <c r="AD191" s="79"/>
      <c r="AE191" s="76" t="s">
        <v>38</v>
      </c>
      <c r="AF191" s="7"/>
      <c r="AG191" s="7"/>
      <c r="AH191" s="7"/>
      <c r="AI191" s="7"/>
      <c r="AJ191" s="7"/>
      <c r="AK191" s="98"/>
      <c r="AL191" s="98"/>
      <c r="AM191" s="42"/>
      <c r="AN191" s="42"/>
      <c r="AO191" s="76" t="s">
        <v>38</v>
      </c>
      <c r="AP191" s="7"/>
      <c r="AQ191" s="7"/>
      <c r="AR191" s="7"/>
      <c r="AS191" s="7"/>
      <c r="AT191" s="7"/>
      <c r="AU191" s="46"/>
      <c r="AV191" s="46"/>
      <c r="AW191" s="42"/>
      <c r="AX191" s="79"/>
      <c r="AY191" s="76" t="s">
        <v>38</v>
      </c>
      <c r="AZ191" s="7"/>
      <c r="BA191" s="7"/>
      <c r="BB191" s="7"/>
      <c r="BC191" s="7"/>
      <c r="BD191" s="7"/>
      <c r="BE191" s="46"/>
      <c r="BF191" s="46"/>
      <c r="BG191" s="42"/>
      <c r="BH191" s="79"/>
    </row>
    <row r="192" spans="1:60">
      <c r="A192" s="463" t="s">
        <v>25</v>
      </c>
      <c r="B192" s="463"/>
      <c r="C192" s="463"/>
      <c r="D192" s="463"/>
      <c r="E192" s="463"/>
      <c r="F192" s="463"/>
      <c r="G192" s="463" t="s">
        <v>39</v>
      </c>
      <c r="H192" s="463"/>
      <c r="I192" s="477" t="s">
        <v>11</v>
      </c>
      <c r="J192" s="477"/>
      <c r="K192" s="463" t="s">
        <v>25</v>
      </c>
      <c r="L192" s="463"/>
      <c r="M192" s="463"/>
      <c r="N192" s="463"/>
      <c r="O192" s="463"/>
      <c r="P192" s="463"/>
      <c r="Q192" s="463" t="s">
        <v>39</v>
      </c>
      <c r="R192" s="463"/>
      <c r="S192" s="477" t="s">
        <v>11</v>
      </c>
      <c r="T192" s="477"/>
      <c r="U192" s="463" t="s">
        <v>25</v>
      </c>
      <c r="V192" s="463"/>
      <c r="W192" s="463"/>
      <c r="X192" s="463"/>
      <c r="Y192" s="463"/>
      <c r="Z192" s="463"/>
      <c r="AA192" s="485" t="s">
        <v>39</v>
      </c>
      <c r="AB192" s="485"/>
      <c r="AC192" s="477" t="s">
        <v>11</v>
      </c>
      <c r="AD192" s="477"/>
      <c r="AE192" s="463" t="s">
        <v>25</v>
      </c>
      <c r="AF192" s="463"/>
      <c r="AG192" s="463"/>
      <c r="AH192" s="463"/>
      <c r="AI192" s="463"/>
      <c r="AJ192" s="463"/>
      <c r="AK192" s="485" t="s">
        <v>39</v>
      </c>
      <c r="AL192" s="485"/>
      <c r="AM192" s="477" t="s">
        <v>11</v>
      </c>
      <c r="AN192" s="586"/>
      <c r="AO192" s="463" t="s">
        <v>25</v>
      </c>
      <c r="AP192" s="463"/>
      <c r="AQ192" s="463"/>
      <c r="AR192" s="463"/>
      <c r="AS192" s="463"/>
      <c r="AT192" s="463"/>
      <c r="AU192" s="463" t="s">
        <v>39</v>
      </c>
      <c r="AV192" s="463"/>
      <c r="AW192" s="477" t="s">
        <v>11</v>
      </c>
      <c r="AX192" s="477"/>
      <c r="AY192" s="463" t="s">
        <v>25</v>
      </c>
      <c r="AZ192" s="463"/>
      <c r="BA192" s="463"/>
      <c r="BB192" s="463"/>
      <c r="BC192" s="463"/>
      <c r="BD192" s="463"/>
      <c r="BE192" s="463" t="s">
        <v>39</v>
      </c>
      <c r="BF192" s="463"/>
      <c r="BG192" s="477" t="s">
        <v>11</v>
      </c>
      <c r="BH192" s="477"/>
    </row>
    <row r="193" spans="1:60" ht="14.85" customHeight="1">
      <c r="A193" s="469" t="s">
        <v>147</v>
      </c>
      <c r="B193" s="469"/>
      <c r="C193" s="469"/>
      <c r="D193" s="469"/>
      <c r="E193" s="469"/>
      <c r="F193" s="532"/>
      <c r="G193" s="533">
        <f>$G$47</f>
        <v>0.25</v>
      </c>
      <c r="H193" s="533"/>
      <c r="I193" s="534" t="e">
        <f>(I189+I183+I176+I165)*G193</f>
        <v>#REF!</v>
      </c>
      <c r="J193" s="534"/>
      <c r="K193" s="469" t="s">
        <v>147</v>
      </c>
      <c r="L193" s="469"/>
      <c r="M193" s="469"/>
      <c r="N193" s="469"/>
      <c r="O193" s="469"/>
      <c r="P193" s="532"/>
      <c r="Q193" s="533">
        <f>$G$47</f>
        <v>0.25</v>
      </c>
      <c r="R193" s="533"/>
      <c r="S193" s="534" t="e">
        <f>(S189+S183+S176+S165)*Q193</f>
        <v>#REF!</v>
      </c>
      <c r="T193" s="534"/>
      <c r="U193" s="469" t="s">
        <v>147</v>
      </c>
      <c r="V193" s="469"/>
      <c r="W193" s="469"/>
      <c r="X193" s="469"/>
      <c r="Y193" s="469"/>
      <c r="Z193" s="532"/>
      <c r="AA193" s="533">
        <f>$G$47</f>
        <v>0.25</v>
      </c>
      <c r="AB193" s="533"/>
      <c r="AC193" s="534" t="e">
        <f>(AC189+AC183+AC176+AC165)*AA193</f>
        <v>#REF!</v>
      </c>
      <c r="AD193" s="534"/>
      <c r="AE193" s="469" t="s">
        <v>147</v>
      </c>
      <c r="AF193" s="469"/>
      <c r="AG193" s="469"/>
      <c r="AH193" s="469"/>
      <c r="AI193" s="469"/>
      <c r="AJ193" s="532"/>
      <c r="AK193" s="533">
        <f>$G$47</f>
        <v>0.25</v>
      </c>
      <c r="AL193" s="533"/>
      <c r="AM193" s="534" t="e">
        <f>(AM189+AM183+AM176+AM165)*AK193</f>
        <v>#REF!</v>
      </c>
      <c r="AN193" s="467"/>
      <c r="AO193" s="469" t="s">
        <v>147</v>
      </c>
      <c r="AP193" s="469"/>
      <c r="AQ193" s="469"/>
      <c r="AR193" s="469"/>
      <c r="AS193" s="469"/>
      <c r="AT193" s="532"/>
      <c r="AU193" s="533">
        <f>$G$47</f>
        <v>0.25</v>
      </c>
      <c r="AV193" s="533"/>
      <c r="AW193" s="534" t="e">
        <f>(AW189+AW183+AW176+AW165)*AU193</f>
        <v>#REF!</v>
      </c>
      <c r="AX193" s="534"/>
      <c r="AY193" s="469" t="s">
        <v>147</v>
      </c>
      <c r="AZ193" s="469"/>
      <c r="BA193" s="469"/>
      <c r="BB193" s="469"/>
      <c r="BC193" s="469"/>
      <c r="BD193" s="532"/>
      <c r="BE193" s="533"/>
      <c r="BF193" s="533"/>
      <c r="BG193" s="534" t="e">
        <f>(BG189+BG183+BG176+BG165)*BE193</f>
        <v>#REF!</v>
      </c>
      <c r="BH193" s="534"/>
    </row>
    <row r="194" spans="1:60" ht="14.85" customHeight="1">
      <c r="A194" s="483"/>
      <c r="B194" s="484"/>
      <c r="C194" s="484"/>
      <c r="D194" s="484"/>
      <c r="E194" s="484"/>
      <c r="F194" s="484"/>
      <c r="G194" s="453" t="s">
        <v>13</v>
      </c>
      <c r="H194" s="453"/>
      <c r="I194" s="492" t="e">
        <f>I193</f>
        <v>#REF!</v>
      </c>
      <c r="J194" s="492"/>
      <c r="K194" s="483"/>
      <c r="L194" s="484"/>
      <c r="M194" s="484"/>
      <c r="N194" s="484"/>
      <c r="O194" s="484"/>
      <c r="P194" s="484"/>
      <c r="Q194" s="453" t="s">
        <v>13</v>
      </c>
      <c r="R194" s="453"/>
      <c r="S194" s="492" t="e">
        <f>S193</f>
        <v>#REF!</v>
      </c>
      <c r="T194" s="492"/>
      <c r="U194" s="483"/>
      <c r="V194" s="484"/>
      <c r="W194" s="484"/>
      <c r="X194" s="484"/>
      <c r="Y194" s="484"/>
      <c r="Z194" s="484"/>
      <c r="AA194" s="479" t="s">
        <v>13</v>
      </c>
      <c r="AB194" s="479"/>
      <c r="AC194" s="492" t="e">
        <f>AC193</f>
        <v>#REF!</v>
      </c>
      <c r="AD194" s="492"/>
      <c r="AE194" s="483"/>
      <c r="AF194" s="484"/>
      <c r="AG194" s="484"/>
      <c r="AH194" s="484"/>
      <c r="AI194" s="484"/>
      <c r="AJ194" s="484"/>
      <c r="AK194" s="479" t="s">
        <v>13</v>
      </c>
      <c r="AL194" s="479"/>
      <c r="AM194" s="492" t="e">
        <f>AM193</f>
        <v>#REF!</v>
      </c>
      <c r="AN194" s="510"/>
      <c r="AO194" s="483"/>
      <c r="AP194" s="484"/>
      <c r="AQ194" s="484"/>
      <c r="AR194" s="484"/>
      <c r="AS194" s="484"/>
      <c r="AT194" s="484"/>
      <c r="AU194" s="453" t="s">
        <v>13</v>
      </c>
      <c r="AV194" s="453"/>
      <c r="AW194" s="492" t="e">
        <f>AW193</f>
        <v>#REF!</v>
      </c>
      <c r="AX194" s="492"/>
      <c r="AY194" s="483"/>
      <c r="AZ194" s="484"/>
      <c r="BA194" s="484"/>
      <c r="BB194" s="484"/>
      <c r="BC194" s="484"/>
      <c r="BD194" s="484"/>
      <c r="BE194" s="453" t="s">
        <v>13</v>
      </c>
      <c r="BF194" s="453"/>
      <c r="BG194" s="492" t="e">
        <f>BG193</f>
        <v>#REF!</v>
      </c>
      <c r="BH194" s="492"/>
    </row>
    <row r="195" spans="1:60" ht="14.85" customHeight="1">
      <c r="A195" s="483"/>
      <c r="B195" s="484"/>
      <c r="C195" s="484"/>
      <c r="D195" s="484"/>
      <c r="E195" s="484"/>
      <c r="F195" s="484"/>
      <c r="G195" s="489"/>
      <c r="H195" s="489"/>
      <c r="I195" s="490"/>
      <c r="J195" s="491"/>
      <c r="K195" s="483"/>
      <c r="L195" s="484"/>
      <c r="M195" s="484"/>
      <c r="N195" s="484"/>
      <c r="O195" s="484"/>
      <c r="P195" s="484"/>
      <c r="Q195" s="489"/>
      <c r="R195" s="489"/>
      <c r="S195" s="490"/>
      <c r="T195" s="491"/>
      <c r="U195" s="483"/>
      <c r="V195" s="484"/>
      <c r="W195" s="484"/>
      <c r="X195" s="484"/>
      <c r="Y195" s="484"/>
      <c r="Z195" s="484"/>
      <c r="AA195" s="596"/>
      <c r="AB195" s="596"/>
      <c r="AC195" s="490"/>
      <c r="AD195" s="491"/>
      <c r="AE195" s="483"/>
      <c r="AF195" s="484"/>
      <c r="AG195" s="484"/>
      <c r="AH195" s="484"/>
      <c r="AI195" s="484"/>
      <c r="AJ195" s="484"/>
      <c r="AK195" s="596"/>
      <c r="AL195" s="596"/>
      <c r="AM195" s="490"/>
      <c r="AN195" s="490"/>
      <c r="AO195" s="483"/>
      <c r="AP195" s="484"/>
      <c r="AQ195" s="484"/>
      <c r="AR195" s="484"/>
      <c r="AS195" s="484"/>
      <c r="AT195" s="484"/>
      <c r="AU195" s="489"/>
      <c r="AV195" s="489"/>
      <c r="AW195" s="490"/>
      <c r="AX195" s="491"/>
      <c r="AY195" s="483"/>
      <c r="AZ195" s="484"/>
      <c r="BA195" s="484"/>
      <c r="BB195" s="484"/>
      <c r="BC195" s="484"/>
      <c r="BD195" s="484"/>
      <c r="BE195" s="489"/>
      <c r="BF195" s="489"/>
      <c r="BG195" s="490"/>
      <c r="BH195" s="491"/>
    </row>
    <row r="196" spans="1:60" ht="14.85" customHeight="1">
      <c r="A196" s="453" t="s">
        <v>148</v>
      </c>
      <c r="B196" s="453"/>
      <c r="C196" s="453"/>
      <c r="D196" s="453"/>
      <c r="E196" s="453"/>
      <c r="F196" s="453"/>
      <c r="G196" s="453"/>
      <c r="H196" s="453"/>
      <c r="I196" s="492" t="e">
        <f>#REF!</f>
        <v>#REF!</v>
      </c>
      <c r="J196" s="492"/>
      <c r="K196" s="453" t="s">
        <v>148</v>
      </c>
      <c r="L196" s="453"/>
      <c r="M196" s="453"/>
      <c r="N196" s="453"/>
      <c r="O196" s="453"/>
      <c r="P196" s="453"/>
      <c r="Q196" s="453"/>
      <c r="R196" s="453"/>
      <c r="S196" s="492">
        <v>104000</v>
      </c>
      <c r="T196" s="492"/>
      <c r="U196" s="549" t="s">
        <v>148</v>
      </c>
      <c r="V196" s="549"/>
      <c r="W196" s="549"/>
      <c r="X196" s="549"/>
      <c r="Y196" s="549"/>
      <c r="Z196" s="549"/>
      <c r="AA196" s="549"/>
      <c r="AB196" s="549"/>
      <c r="AC196" s="660">
        <f>[1]Hoja1!$L$54</f>
        <v>4120</v>
      </c>
      <c r="AD196" s="660"/>
      <c r="AE196" s="453" t="s">
        <v>148</v>
      </c>
      <c r="AF196" s="453"/>
      <c r="AG196" s="453"/>
      <c r="AH196" s="453"/>
      <c r="AI196" s="453"/>
      <c r="AJ196" s="453"/>
      <c r="AK196" s="453"/>
      <c r="AL196" s="453"/>
      <c r="AM196" s="492">
        <f>[1]Hoja1!$L$62</f>
        <v>64230</v>
      </c>
      <c r="AN196" s="510"/>
      <c r="AO196" s="453" t="s">
        <v>148</v>
      </c>
      <c r="AP196" s="453"/>
      <c r="AQ196" s="453"/>
      <c r="AR196" s="453"/>
      <c r="AS196" s="453"/>
      <c r="AT196" s="453"/>
      <c r="AU196" s="453"/>
      <c r="AV196" s="453"/>
      <c r="AW196" s="492">
        <v>48300</v>
      </c>
      <c r="AX196" s="492"/>
      <c r="AY196" s="453" t="s">
        <v>148</v>
      </c>
      <c r="AZ196" s="453"/>
      <c r="BA196" s="453"/>
      <c r="BB196" s="453"/>
      <c r="BC196" s="453"/>
      <c r="BD196" s="453"/>
      <c r="BE196" s="453"/>
      <c r="BF196" s="453"/>
      <c r="BG196" s="492" t="e">
        <f>BG194+BG189+BG183+BG176+BG165</f>
        <v>#REF!</v>
      </c>
      <c r="BH196" s="492"/>
    </row>
    <row r="197" spans="1:60" ht="20.25">
      <c r="A197" s="518" t="s">
        <v>16</v>
      </c>
      <c r="B197" s="519"/>
      <c r="C197" s="519"/>
      <c r="D197" s="519"/>
      <c r="E197" s="519"/>
      <c r="F197" s="519"/>
      <c r="G197" s="519"/>
      <c r="H197" s="519"/>
      <c r="I197" s="519"/>
      <c r="J197" s="544"/>
      <c r="K197" s="518" t="s">
        <v>16</v>
      </c>
      <c r="L197" s="519"/>
      <c r="M197" s="519"/>
      <c r="N197" s="519"/>
      <c r="O197" s="519"/>
      <c r="P197" s="519"/>
      <c r="Q197" s="519"/>
      <c r="R197" s="519"/>
      <c r="S197" s="519"/>
      <c r="T197" s="544"/>
      <c r="U197" s="518" t="s">
        <v>16</v>
      </c>
      <c r="V197" s="519"/>
      <c r="W197" s="519"/>
      <c r="X197" s="519"/>
      <c r="Y197" s="519"/>
      <c r="Z197" s="519"/>
      <c r="AA197" s="519"/>
      <c r="AB197" s="519"/>
      <c r="AC197" s="519"/>
      <c r="AD197" s="544"/>
      <c r="AE197" s="518" t="s">
        <v>16</v>
      </c>
      <c r="AF197" s="519"/>
      <c r="AG197" s="519"/>
      <c r="AH197" s="519"/>
      <c r="AI197" s="519"/>
      <c r="AJ197" s="519"/>
      <c r="AK197" s="519"/>
      <c r="AL197" s="519"/>
      <c r="AM197" s="519"/>
      <c r="AN197" s="519"/>
      <c r="AO197" s="518" t="s">
        <v>16</v>
      </c>
      <c r="AP197" s="519"/>
      <c r="AQ197" s="519"/>
      <c r="AR197" s="519"/>
      <c r="AS197" s="519"/>
      <c r="AT197" s="519"/>
      <c r="AU197" s="519"/>
      <c r="AV197" s="519"/>
      <c r="AW197" s="519"/>
      <c r="AX197" s="544"/>
      <c r="AY197" s="518" t="s">
        <v>16</v>
      </c>
      <c r="AZ197" s="519"/>
      <c r="BA197" s="519"/>
      <c r="BB197" s="519"/>
      <c r="BC197" s="519"/>
      <c r="BD197" s="519"/>
      <c r="BE197" s="519"/>
      <c r="BF197" s="519"/>
      <c r="BG197" s="519"/>
      <c r="BH197" s="544"/>
    </row>
    <row r="198" spans="1:60" s="6" customFormat="1" ht="8.25" customHeight="1">
      <c r="A198" s="70"/>
      <c r="B198" s="11"/>
      <c r="C198" s="11"/>
      <c r="D198" s="11"/>
      <c r="E198" s="11"/>
      <c r="F198" s="11"/>
      <c r="G198" s="11"/>
      <c r="H198" s="11"/>
      <c r="I198" s="67"/>
      <c r="J198" s="84"/>
      <c r="K198" s="70"/>
      <c r="L198" s="11"/>
      <c r="M198" s="11"/>
      <c r="N198" s="11"/>
      <c r="O198" s="11"/>
      <c r="P198" s="11"/>
      <c r="Q198" s="11"/>
      <c r="R198" s="11"/>
      <c r="S198" s="11"/>
      <c r="T198" s="52"/>
      <c r="U198" s="70"/>
      <c r="V198" s="11"/>
      <c r="W198" s="11"/>
      <c r="X198" s="11"/>
      <c r="Y198" s="11"/>
      <c r="Z198" s="11"/>
      <c r="AA198" s="50"/>
      <c r="AB198" s="50"/>
      <c r="AC198" s="11"/>
      <c r="AD198" s="52"/>
      <c r="AE198" s="70"/>
      <c r="AF198" s="11"/>
      <c r="AG198" s="11"/>
      <c r="AH198" s="11"/>
      <c r="AI198" s="11"/>
      <c r="AJ198" s="11"/>
      <c r="AK198" s="50"/>
      <c r="AL198" s="50"/>
      <c r="AM198" s="11"/>
      <c r="AN198" s="11"/>
      <c r="AO198" s="70"/>
      <c r="AP198" s="11"/>
      <c r="AQ198" s="11"/>
      <c r="AR198" s="11"/>
      <c r="AS198" s="11"/>
      <c r="AT198" s="11"/>
      <c r="AU198" s="50"/>
      <c r="AV198" s="50"/>
      <c r="AW198" s="11"/>
      <c r="AX198" s="52"/>
      <c r="AY198" s="70"/>
      <c r="AZ198" s="11"/>
      <c r="BA198" s="11"/>
      <c r="BB198" s="11"/>
      <c r="BC198" s="11"/>
      <c r="BD198" s="11"/>
      <c r="BE198" s="11"/>
      <c r="BF198" s="11"/>
      <c r="BG198" s="11"/>
      <c r="BH198" s="52"/>
    </row>
    <row r="199" spans="1:60" ht="14.85" customHeight="1">
      <c r="A199" s="501" t="s">
        <v>4</v>
      </c>
      <c r="B199" s="501"/>
      <c r="C199" s="453" t="str">
        <f>$C$3</f>
        <v>READECUACIÓN SEDE SERVICIOS GENERALES</v>
      </c>
      <c r="D199" s="453"/>
      <c r="E199" s="453"/>
      <c r="F199" s="453"/>
      <c r="G199" s="453"/>
      <c r="H199" s="453"/>
      <c r="I199" s="453"/>
      <c r="J199" s="453"/>
      <c r="K199" s="501" t="s">
        <v>4</v>
      </c>
      <c r="L199" s="501"/>
      <c r="M199" s="453" t="str">
        <f>$C$3</f>
        <v>READECUACIÓN SEDE SERVICIOS GENERALES</v>
      </c>
      <c r="N199" s="453"/>
      <c r="O199" s="453"/>
      <c r="P199" s="453"/>
      <c r="Q199" s="453"/>
      <c r="R199" s="453"/>
      <c r="S199" s="453"/>
      <c r="T199" s="453"/>
      <c r="U199" s="482" t="s">
        <v>4</v>
      </c>
      <c r="V199" s="472"/>
      <c r="W199" s="480" t="str">
        <f>$C$3</f>
        <v>READECUACIÓN SEDE SERVICIOS GENERALES</v>
      </c>
      <c r="X199" s="474"/>
      <c r="Y199" s="474"/>
      <c r="Z199" s="474"/>
      <c r="AA199" s="474"/>
      <c r="AB199" s="474"/>
      <c r="AC199" s="474"/>
      <c r="AD199" s="502"/>
      <c r="AE199" s="501" t="s">
        <v>4</v>
      </c>
      <c r="AF199" s="501"/>
      <c r="AG199" s="453" t="str">
        <f>$C$3</f>
        <v>READECUACIÓN SEDE SERVICIOS GENERALES</v>
      </c>
      <c r="AH199" s="453"/>
      <c r="AI199" s="453"/>
      <c r="AJ199" s="453"/>
      <c r="AK199" s="453"/>
      <c r="AL199" s="453"/>
      <c r="AM199" s="453"/>
      <c r="AN199" s="480"/>
      <c r="AO199" s="501" t="s">
        <v>4</v>
      </c>
      <c r="AP199" s="501"/>
      <c r="AQ199" s="453" t="str">
        <f>$C$3</f>
        <v>READECUACIÓN SEDE SERVICIOS GENERALES</v>
      </c>
      <c r="AR199" s="453"/>
      <c r="AS199" s="453"/>
      <c r="AT199" s="453"/>
      <c r="AU199" s="453"/>
      <c r="AV199" s="453"/>
      <c r="AW199" s="453"/>
      <c r="AX199" s="453"/>
      <c r="AY199" s="501" t="s">
        <v>4</v>
      </c>
      <c r="AZ199" s="501"/>
      <c r="BA199" s="453" t="str">
        <f>$C$3</f>
        <v>READECUACIÓN SEDE SERVICIOS GENERALES</v>
      </c>
      <c r="BB199" s="453"/>
      <c r="BC199" s="453"/>
      <c r="BD199" s="453"/>
      <c r="BE199" s="453"/>
      <c r="BF199" s="453"/>
      <c r="BG199" s="453"/>
      <c r="BH199" s="453"/>
    </row>
    <row r="200" spans="1:60" ht="14.85" customHeight="1">
      <c r="A200" s="501" t="s">
        <v>5</v>
      </c>
      <c r="B200" s="501"/>
      <c r="C200" s="453" t="str">
        <f>$C$4</f>
        <v>UNIVERSIDAD DEL CAUCA -SERVICIOS GENERALES</v>
      </c>
      <c r="D200" s="453"/>
      <c r="E200" s="453"/>
      <c r="F200" s="453"/>
      <c r="G200" s="453"/>
      <c r="H200" s="453"/>
      <c r="I200" s="453"/>
      <c r="J200" s="453"/>
      <c r="K200" s="501" t="s">
        <v>5</v>
      </c>
      <c r="L200" s="501"/>
      <c r="M200" s="453" t="str">
        <f>$C$4</f>
        <v>UNIVERSIDAD DEL CAUCA -SERVICIOS GENERALES</v>
      </c>
      <c r="N200" s="453"/>
      <c r="O200" s="453"/>
      <c r="P200" s="453"/>
      <c r="Q200" s="453"/>
      <c r="R200" s="453"/>
      <c r="S200" s="453"/>
      <c r="T200" s="453"/>
      <c r="U200" s="482" t="s">
        <v>5</v>
      </c>
      <c r="V200" s="472"/>
      <c r="W200" s="480" t="str">
        <f>$C$4</f>
        <v>UNIVERSIDAD DEL CAUCA -SERVICIOS GENERALES</v>
      </c>
      <c r="X200" s="474"/>
      <c r="Y200" s="474"/>
      <c r="Z200" s="474"/>
      <c r="AA200" s="474"/>
      <c r="AB200" s="474"/>
      <c r="AC200" s="474"/>
      <c r="AD200" s="502"/>
      <c r="AE200" s="501" t="s">
        <v>5</v>
      </c>
      <c r="AF200" s="501"/>
      <c r="AG200" s="453" t="str">
        <f>$C$4</f>
        <v>UNIVERSIDAD DEL CAUCA -SERVICIOS GENERALES</v>
      </c>
      <c r="AH200" s="453"/>
      <c r="AI200" s="453"/>
      <c r="AJ200" s="453"/>
      <c r="AK200" s="453"/>
      <c r="AL200" s="453"/>
      <c r="AM200" s="453"/>
      <c r="AN200" s="480"/>
      <c r="AO200" s="501" t="s">
        <v>5</v>
      </c>
      <c r="AP200" s="501"/>
      <c r="AQ200" s="453" t="str">
        <f>$C$4</f>
        <v>UNIVERSIDAD DEL CAUCA -SERVICIOS GENERALES</v>
      </c>
      <c r="AR200" s="453"/>
      <c r="AS200" s="453"/>
      <c r="AT200" s="453"/>
      <c r="AU200" s="453"/>
      <c r="AV200" s="453"/>
      <c r="AW200" s="453"/>
      <c r="AX200" s="453"/>
      <c r="AY200" s="501" t="s">
        <v>5</v>
      </c>
      <c r="AZ200" s="501"/>
      <c r="BA200" s="453" t="str">
        <f>$C$4</f>
        <v>UNIVERSIDAD DEL CAUCA -SERVICIOS GENERALES</v>
      </c>
      <c r="BB200" s="453"/>
      <c r="BC200" s="453"/>
      <c r="BD200" s="453"/>
      <c r="BE200" s="453"/>
      <c r="BF200" s="453"/>
      <c r="BG200" s="453"/>
      <c r="BH200" s="453"/>
    </row>
    <row r="201" spans="1:60" ht="14.85" customHeight="1">
      <c r="A201" s="501" t="s">
        <v>17</v>
      </c>
      <c r="B201" s="501"/>
      <c r="C201" s="453" t="str">
        <f>$C$5</f>
        <v>UNIVERSIDAD DEL CAUCA</v>
      </c>
      <c r="D201" s="453"/>
      <c r="E201" s="453"/>
      <c r="F201" s="453"/>
      <c r="G201" s="453"/>
      <c r="H201" s="453"/>
      <c r="I201" s="453"/>
      <c r="J201" s="453"/>
      <c r="K201" s="501" t="s">
        <v>17</v>
      </c>
      <c r="L201" s="501"/>
      <c r="M201" s="453" t="str">
        <f>$C$5</f>
        <v>UNIVERSIDAD DEL CAUCA</v>
      </c>
      <c r="N201" s="453"/>
      <c r="O201" s="453"/>
      <c r="P201" s="453"/>
      <c r="Q201" s="453"/>
      <c r="R201" s="453"/>
      <c r="S201" s="453"/>
      <c r="T201" s="453"/>
      <c r="U201" s="482" t="s">
        <v>17</v>
      </c>
      <c r="V201" s="472"/>
      <c r="W201" s="480" t="str">
        <f>$C$5</f>
        <v>UNIVERSIDAD DEL CAUCA</v>
      </c>
      <c r="X201" s="474"/>
      <c r="Y201" s="474"/>
      <c r="Z201" s="474"/>
      <c r="AA201" s="474"/>
      <c r="AB201" s="474"/>
      <c r="AC201" s="474"/>
      <c r="AD201" s="502"/>
      <c r="AE201" s="501" t="s">
        <v>17</v>
      </c>
      <c r="AF201" s="501"/>
      <c r="AG201" s="453" t="str">
        <f>$C$5</f>
        <v>UNIVERSIDAD DEL CAUCA</v>
      </c>
      <c r="AH201" s="453"/>
      <c r="AI201" s="453"/>
      <c r="AJ201" s="453"/>
      <c r="AK201" s="453"/>
      <c r="AL201" s="453"/>
      <c r="AM201" s="453"/>
      <c r="AN201" s="480"/>
      <c r="AO201" s="501" t="s">
        <v>17</v>
      </c>
      <c r="AP201" s="501"/>
      <c r="AQ201" s="453" t="str">
        <f>$C$5</f>
        <v>UNIVERSIDAD DEL CAUCA</v>
      </c>
      <c r="AR201" s="453"/>
      <c r="AS201" s="453"/>
      <c r="AT201" s="453"/>
      <c r="AU201" s="453"/>
      <c r="AV201" s="453"/>
      <c r="AW201" s="453"/>
      <c r="AX201" s="453"/>
      <c r="AY201" s="501" t="s">
        <v>17</v>
      </c>
      <c r="AZ201" s="501"/>
      <c r="BA201" s="453" t="str">
        <f>$C$5</f>
        <v>UNIVERSIDAD DEL CAUCA</v>
      </c>
      <c r="BB201" s="453"/>
      <c r="BC201" s="453"/>
      <c r="BD201" s="453"/>
      <c r="BE201" s="453"/>
      <c r="BF201" s="453"/>
      <c r="BG201" s="453"/>
      <c r="BH201" s="453"/>
    </row>
    <row r="202" spans="1:60" ht="14.85" customHeight="1">
      <c r="A202" s="482" t="s">
        <v>18</v>
      </c>
      <c r="B202" s="472"/>
      <c r="C202" s="480" t="str">
        <f>$C$6</f>
        <v>ING. JOHN JAIRO LEDEZMA SOLANO</v>
      </c>
      <c r="D202" s="474"/>
      <c r="E202" s="474"/>
      <c r="F202" s="474"/>
      <c r="G202" s="474"/>
      <c r="H202" s="474"/>
      <c r="I202" s="474"/>
      <c r="J202" s="502"/>
      <c r="K202" s="482" t="s">
        <v>18</v>
      </c>
      <c r="L202" s="472"/>
      <c r="M202" s="480" t="str">
        <f>$C$6</f>
        <v>ING. JOHN JAIRO LEDEZMA SOLANO</v>
      </c>
      <c r="N202" s="474"/>
      <c r="O202" s="474"/>
      <c r="P202" s="474"/>
      <c r="Q202" s="474"/>
      <c r="R202" s="474"/>
      <c r="S202" s="474"/>
      <c r="T202" s="502"/>
      <c r="U202" s="482" t="s">
        <v>18</v>
      </c>
      <c r="V202" s="472"/>
      <c r="W202" s="480" t="str">
        <f>$C$6</f>
        <v>ING. JOHN JAIRO LEDEZMA SOLANO</v>
      </c>
      <c r="X202" s="474"/>
      <c r="Y202" s="474"/>
      <c r="Z202" s="474"/>
      <c r="AA202" s="474"/>
      <c r="AB202" s="474"/>
      <c r="AC202" s="474"/>
      <c r="AD202" s="502"/>
      <c r="AE202" s="482" t="s">
        <v>18</v>
      </c>
      <c r="AF202" s="472"/>
      <c r="AG202" s="480" t="str">
        <f>$C$6</f>
        <v>ING. JOHN JAIRO LEDEZMA SOLANO</v>
      </c>
      <c r="AH202" s="474"/>
      <c r="AI202" s="474"/>
      <c r="AJ202" s="474"/>
      <c r="AK202" s="474"/>
      <c r="AL202" s="474"/>
      <c r="AM202" s="474"/>
      <c r="AN202" s="474"/>
      <c r="AO202" s="482" t="s">
        <v>18</v>
      </c>
      <c r="AP202" s="472"/>
      <c r="AQ202" s="480" t="str">
        <f>$C$6</f>
        <v>ING. JOHN JAIRO LEDEZMA SOLANO</v>
      </c>
      <c r="AR202" s="474"/>
      <c r="AS202" s="474"/>
      <c r="AT202" s="474"/>
      <c r="AU202" s="474"/>
      <c r="AV202" s="474"/>
      <c r="AW202" s="474"/>
      <c r="AX202" s="502"/>
      <c r="AY202" s="482" t="s">
        <v>18</v>
      </c>
      <c r="AZ202" s="472"/>
      <c r="BA202" s="480" t="str">
        <f>$C$6</f>
        <v>ING. JOHN JAIRO LEDEZMA SOLANO</v>
      </c>
      <c r="BB202" s="474"/>
      <c r="BC202" s="474"/>
      <c r="BD202" s="474"/>
      <c r="BE202" s="474"/>
      <c r="BF202" s="474"/>
      <c r="BG202" s="474"/>
      <c r="BH202" s="502"/>
    </row>
    <row r="203" spans="1:60" ht="14.85" customHeight="1">
      <c r="A203" s="501" t="s">
        <v>6</v>
      </c>
      <c r="B203" s="501"/>
      <c r="C203" s="539" t="str">
        <f>$C$7</f>
        <v>FEBRERO DE 2011</v>
      </c>
      <c r="D203" s="540"/>
      <c r="E203" s="540"/>
      <c r="F203" s="531" t="str">
        <f>$F$7</f>
        <v>MP 19202-128892 CAU</v>
      </c>
      <c r="G203" s="531"/>
      <c r="H203" s="531"/>
      <c r="I203" s="531"/>
      <c r="J203" s="531"/>
      <c r="K203" s="501" t="s">
        <v>6</v>
      </c>
      <c r="L203" s="501"/>
      <c r="M203" s="539" t="str">
        <f>$C$7</f>
        <v>FEBRERO DE 2011</v>
      </c>
      <c r="N203" s="540"/>
      <c r="O203" s="540"/>
      <c r="P203" s="531" t="str">
        <f>$F$7</f>
        <v>MP 19202-128892 CAU</v>
      </c>
      <c r="Q203" s="531"/>
      <c r="R203" s="531"/>
      <c r="S203" s="531"/>
      <c r="T203" s="531"/>
      <c r="U203" s="482" t="s">
        <v>6</v>
      </c>
      <c r="V203" s="472"/>
      <c r="W203" s="539" t="str">
        <f>$C$7</f>
        <v>FEBRERO DE 2011</v>
      </c>
      <c r="X203" s="540"/>
      <c r="Y203" s="548"/>
      <c r="Z203" s="539" t="str">
        <f>$F$7</f>
        <v>MP 19202-128892 CAU</v>
      </c>
      <c r="AA203" s="540"/>
      <c r="AB203" s="540"/>
      <c r="AC203" s="540"/>
      <c r="AD203" s="548"/>
      <c r="AE203" s="501" t="s">
        <v>6</v>
      </c>
      <c r="AF203" s="501"/>
      <c r="AG203" s="539" t="str">
        <f>$C$7</f>
        <v>FEBRERO DE 2011</v>
      </c>
      <c r="AH203" s="540"/>
      <c r="AI203" s="540"/>
      <c r="AJ203" s="531" t="str">
        <f>$F$7</f>
        <v>MP 19202-128892 CAU</v>
      </c>
      <c r="AK203" s="531"/>
      <c r="AL203" s="531"/>
      <c r="AM203" s="531"/>
      <c r="AN203" s="539"/>
      <c r="AO203" s="501" t="s">
        <v>6</v>
      </c>
      <c r="AP203" s="501"/>
      <c r="AQ203" s="539" t="str">
        <f>$C$7</f>
        <v>FEBRERO DE 2011</v>
      </c>
      <c r="AR203" s="540"/>
      <c r="AS203" s="540"/>
      <c r="AT203" s="531" t="str">
        <f>$F$7</f>
        <v>MP 19202-128892 CAU</v>
      </c>
      <c r="AU203" s="531"/>
      <c r="AV203" s="531"/>
      <c r="AW203" s="531"/>
      <c r="AX203" s="531"/>
      <c r="AY203" s="501" t="s">
        <v>6</v>
      </c>
      <c r="AZ203" s="501"/>
      <c r="BA203" s="539" t="str">
        <f>$C$7</f>
        <v>FEBRERO DE 2011</v>
      </c>
      <c r="BB203" s="540"/>
      <c r="BC203" s="540"/>
      <c r="BD203" s="531" t="str">
        <f>$F$7</f>
        <v>MP 19202-128892 CAU</v>
      </c>
      <c r="BE203" s="531"/>
      <c r="BF203" s="531"/>
      <c r="BG203" s="531"/>
      <c r="BH203" s="531"/>
    </row>
    <row r="204" spans="1:60" ht="4.5" customHeight="1">
      <c r="B204" s="72"/>
      <c r="C204" s="72"/>
      <c r="D204" s="72"/>
      <c r="E204" s="72"/>
      <c r="F204" s="72"/>
      <c r="G204" s="72"/>
      <c r="K204" s="71"/>
      <c r="L204" s="72"/>
      <c r="M204" s="72"/>
      <c r="N204" s="72"/>
      <c r="O204" s="72"/>
      <c r="P204" s="72"/>
      <c r="Q204" s="72"/>
      <c r="R204" s="7"/>
      <c r="S204" s="7"/>
      <c r="T204" s="106"/>
      <c r="V204" s="72"/>
      <c r="W204" s="72"/>
      <c r="X204" s="72"/>
      <c r="Y204" s="72"/>
      <c r="Z204" s="72"/>
      <c r="AA204" s="104"/>
      <c r="AE204" s="71"/>
      <c r="AF204" s="72"/>
      <c r="AG204" s="72"/>
      <c r="AH204" s="72"/>
      <c r="AI204" s="72"/>
      <c r="AJ204" s="72"/>
      <c r="AK204" s="104"/>
      <c r="AL204" s="105"/>
      <c r="AM204" s="7"/>
      <c r="AN204" s="7"/>
      <c r="AO204" s="71"/>
      <c r="AP204" s="72"/>
      <c r="AQ204" s="72"/>
      <c r="AR204" s="72"/>
      <c r="AS204" s="72"/>
      <c r="AT204" s="72"/>
      <c r="AU204" s="104"/>
      <c r="AV204" s="105"/>
      <c r="AW204" s="7"/>
      <c r="AX204" s="106"/>
      <c r="AY204" s="71"/>
      <c r="AZ204" s="72"/>
      <c r="BA204" s="72"/>
      <c r="BB204" s="72"/>
      <c r="BC204" s="72"/>
      <c r="BD204" s="72"/>
      <c r="BE204" s="72"/>
      <c r="BF204" s="7"/>
      <c r="BG204" s="7"/>
      <c r="BH204" s="106"/>
    </row>
    <row r="205" spans="1:60" ht="14.85" customHeight="1">
      <c r="A205" s="5" t="s">
        <v>9</v>
      </c>
      <c r="B205" s="549" t="s">
        <v>8</v>
      </c>
      <c r="C205" s="453" t="e">
        <f>#REF!</f>
        <v>#REF!</v>
      </c>
      <c r="D205" s="453"/>
      <c r="E205" s="453"/>
      <c r="F205" s="549" t="s">
        <v>10</v>
      </c>
      <c r="G205" s="549" t="e">
        <f>#REF!</f>
        <v>#REF!</v>
      </c>
      <c r="H205" s="513" t="s">
        <v>23</v>
      </c>
      <c r="I205" s="500"/>
      <c r="J205" s="514"/>
      <c r="K205" s="5" t="s">
        <v>9</v>
      </c>
      <c r="L205" s="549" t="s">
        <v>8</v>
      </c>
      <c r="M205" s="453" t="e">
        <f>#REF!</f>
        <v>#REF!</v>
      </c>
      <c r="N205" s="453"/>
      <c r="O205" s="453"/>
      <c r="P205" s="549" t="s">
        <v>10</v>
      </c>
      <c r="Q205" s="549" t="e">
        <f>#REF!</f>
        <v>#REF!</v>
      </c>
      <c r="R205" s="513" t="s">
        <v>23</v>
      </c>
      <c r="S205" s="500"/>
      <c r="T205" s="514"/>
      <c r="U205" s="5" t="s">
        <v>9</v>
      </c>
      <c r="V205" s="549" t="s">
        <v>8</v>
      </c>
      <c r="W205" s="513" t="e">
        <f>#REF!</f>
        <v>#REF!</v>
      </c>
      <c r="X205" s="500"/>
      <c r="Y205" s="514"/>
      <c r="Z205" s="549" t="s">
        <v>10</v>
      </c>
      <c r="AA205" s="542" t="e">
        <f>#REF!</f>
        <v>#REF!</v>
      </c>
      <c r="AB205" s="480" t="s">
        <v>23</v>
      </c>
      <c r="AC205" s="474"/>
      <c r="AD205" s="502"/>
      <c r="AE205" s="5" t="s">
        <v>9</v>
      </c>
      <c r="AF205" s="549" t="s">
        <v>8</v>
      </c>
      <c r="AG205" s="453" t="e">
        <f>#REF!</f>
        <v>#REF!</v>
      </c>
      <c r="AH205" s="453"/>
      <c r="AI205" s="453"/>
      <c r="AJ205" s="549" t="s">
        <v>10</v>
      </c>
      <c r="AK205" s="542" t="e">
        <f>#REF!</f>
        <v>#REF!</v>
      </c>
      <c r="AL205" s="513" t="s">
        <v>23</v>
      </c>
      <c r="AM205" s="500"/>
      <c r="AN205" s="500"/>
      <c r="AO205" s="5" t="s">
        <v>9</v>
      </c>
      <c r="AP205" s="549" t="s">
        <v>8</v>
      </c>
      <c r="AQ205" s="590" t="e">
        <f>#REF!</f>
        <v>#REF!</v>
      </c>
      <c r="AR205" s="591"/>
      <c r="AS205" s="592"/>
      <c r="AT205" s="549" t="s">
        <v>10</v>
      </c>
      <c r="AU205" s="542" t="e">
        <f>#REF!</f>
        <v>#REF!</v>
      </c>
      <c r="AV205" s="513" t="s">
        <v>23</v>
      </c>
      <c r="AW205" s="500"/>
      <c r="AX205" s="514"/>
      <c r="AY205" s="5" t="s">
        <v>9</v>
      </c>
      <c r="AZ205" s="549" t="s">
        <v>8</v>
      </c>
      <c r="BA205" s="453" t="e">
        <f>#REF!</f>
        <v>#REF!</v>
      </c>
      <c r="BB205" s="453"/>
      <c r="BC205" s="453"/>
      <c r="BD205" s="549" t="s">
        <v>10</v>
      </c>
      <c r="BE205" s="549" t="e">
        <f>#REF!</f>
        <v>#REF!</v>
      </c>
      <c r="BF205" s="513" t="s">
        <v>23</v>
      </c>
      <c r="BG205" s="500"/>
      <c r="BH205" s="514"/>
    </row>
    <row r="206" spans="1:60" ht="14.85" customHeight="1">
      <c r="A206" s="59" t="e">
        <f>#REF!</f>
        <v>#REF!</v>
      </c>
      <c r="B206" s="550"/>
      <c r="C206" s="453"/>
      <c r="D206" s="453"/>
      <c r="E206" s="453"/>
      <c r="F206" s="550"/>
      <c r="G206" s="550"/>
      <c r="H206" s="1"/>
      <c r="I206" s="68" t="s">
        <v>24</v>
      </c>
      <c r="J206" s="69">
        <f>$J$10</f>
        <v>10</v>
      </c>
      <c r="K206" s="59" t="e">
        <f>#REF!</f>
        <v>#REF!</v>
      </c>
      <c r="L206" s="550"/>
      <c r="M206" s="453"/>
      <c r="N206" s="453"/>
      <c r="O206" s="453"/>
      <c r="P206" s="550"/>
      <c r="Q206" s="550"/>
      <c r="R206" s="1"/>
      <c r="S206" s="4" t="s">
        <v>24</v>
      </c>
      <c r="T206" s="91"/>
      <c r="U206" s="59" t="e">
        <f>#REF!</f>
        <v>#REF!</v>
      </c>
      <c r="V206" s="550"/>
      <c r="W206" s="515"/>
      <c r="X206" s="516"/>
      <c r="Y206" s="517"/>
      <c r="Z206" s="550"/>
      <c r="AA206" s="543"/>
      <c r="AB206" s="97"/>
      <c r="AC206" s="4" t="s">
        <v>24</v>
      </c>
      <c r="AD206" s="91"/>
      <c r="AE206" s="59" t="e">
        <f>AE157</f>
        <v>#REF!</v>
      </c>
      <c r="AF206" s="550"/>
      <c r="AG206" s="453"/>
      <c r="AH206" s="453"/>
      <c r="AI206" s="453"/>
      <c r="AJ206" s="550"/>
      <c r="AK206" s="543"/>
      <c r="AL206" s="97"/>
      <c r="AM206" s="4" t="s">
        <v>24</v>
      </c>
      <c r="AN206" s="4"/>
      <c r="AO206" s="59" t="e">
        <f>#REF!</f>
        <v>#REF!</v>
      </c>
      <c r="AP206" s="550"/>
      <c r="AQ206" s="593"/>
      <c r="AR206" s="594"/>
      <c r="AS206" s="595"/>
      <c r="AT206" s="550"/>
      <c r="AU206" s="543"/>
      <c r="AV206" s="97"/>
      <c r="AW206" s="4" t="s">
        <v>24</v>
      </c>
      <c r="AX206" s="91"/>
      <c r="AY206" s="59" t="e">
        <f>#REF!</f>
        <v>#REF!</v>
      </c>
      <c r="AZ206" s="550"/>
      <c r="BA206" s="453"/>
      <c r="BB206" s="453"/>
      <c r="BC206" s="453"/>
      <c r="BD206" s="550"/>
      <c r="BE206" s="550"/>
      <c r="BF206" s="1"/>
      <c r="BG206" s="4" t="s">
        <v>24</v>
      </c>
      <c r="BH206" s="91"/>
    </row>
    <row r="207" spans="1:60" ht="14.85" customHeight="1">
      <c r="A207" s="5" t="s">
        <v>9</v>
      </c>
      <c r="B207" s="549" t="s">
        <v>7</v>
      </c>
      <c r="C207" s="565" t="e">
        <f>#REF!</f>
        <v>#REF!</v>
      </c>
      <c r="D207" s="566"/>
      <c r="E207" s="567"/>
      <c r="F207" s="480" t="s">
        <v>22</v>
      </c>
      <c r="G207" s="502"/>
      <c r="H207" s="513"/>
      <c r="I207" s="500"/>
      <c r="J207" s="514"/>
      <c r="K207" s="5" t="s">
        <v>9</v>
      </c>
      <c r="L207" s="549" t="s">
        <v>7</v>
      </c>
      <c r="M207" s="623" t="e">
        <f>#REF!</f>
        <v>#REF!</v>
      </c>
      <c r="N207" s="624"/>
      <c r="O207" s="625"/>
      <c r="P207" s="480" t="s">
        <v>22</v>
      </c>
      <c r="Q207" s="502"/>
      <c r="R207" s="513"/>
      <c r="S207" s="500"/>
      <c r="T207" s="514"/>
      <c r="U207" s="5" t="s">
        <v>9</v>
      </c>
      <c r="V207" s="549" t="s">
        <v>7</v>
      </c>
      <c r="W207" s="565" t="e">
        <f>#REF!</f>
        <v>#REF!</v>
      </c>
      <c r="X207" s="566"/>
      <c r="Y207" s="567"/>
      <c r="Z207" s="480" t="s">
        <v>22</v>
      </c>
      <c r="AA207" s="502"/>
      <c r="AB207" s="513"/>
      <c r="AC207" s="500"/>
      <c r="AD207" s="514"/>
      <c r="AE207" s="5" t="s">
        <v>9</v>
      </c>
      <c r="AF207" s="549" t="s">
        <v>7</v>
      </c>
      <c r="AG207" s="565" t="e">
        <f>#REF!</f>
        <v>#REF!</v>
      </c>
      <c r="AH207" s="566"/>
      <c r="AI207" s="567"/>
      <c r="AJ207" s="480" t="s">
        <v>22</v>
      </c>
      <c r="AK207" s="502"/>
      <c r="AL207" s="513"/>
      <c r="AM207" s="500"/>
      <c r="AN207" s="500"/>
      <c r="AO207" s="5" t="s">
        <v>9</v>
      </c>
      <c r="AP207" s="549" t="s">
        <v>7</v>
      </c>
      <c r="AQ207" s="565" t="e">
        <f>#REF!</f>
        <v>#REF!</v>
      </c>
      <c r="AR207" s="566"/>
      <c r="AS207" s="567"/>
      <c r="AT207" s="480" t="s">
        <v>22</v>
      </c>
      <c r="AU207" s="502"/>
      <c r="AV207" s="513"/>
      <c r="AW207" s="500"/>
      <c r="AX207" s="514"/>
      <c r="AY207" s="5" t="s">
        <v>9</v>
      </c>
      <c r="AZ207" s="549" t="s">
        <v>7</v>
      </c>
      <c r="BA207" s="559" t="e">
        <f>#REF!</f>
        <v>#REF!</v>
      </c>
      <c r="BB207" s="560"/>
      <c r="BC207" s="561"/>
      <c r="BD207" s="480" t="s">
        <v>22</v>
      </c>
      <c r="BE207" s="502"/>
      <c r="BF207" s="513"/>
      <c r="BG207" s="500"/>
      <c r="BH207" s="514"/>
    </row>
    <row r="208" spans="1:60" ht="14.85" customHeight="1">
      <c r="A208" s="60" t="e">
        <f>#REF!</f>
        <v>#REF!</v>
      </c>
      <c r="B208" s="550"/>
      <c r="C208" s="568"/>
      <c r="D208" s="569"/>
      <c r="E208" s="570"/>
      <c r="F208" s="515"/>
      <c r="G208" s="516"/>
      <c r="H208" s="516"/>
      <c r="I208" s="516"/>
      <c r="J208" s="517"/>
      <c r="K208" s="60" t="e">
        <f>#REF!</f>
        <v>#REF!</v>
      </c>
      <c r="L208" s="550"/>
      <c r="M208" s="626"/>
      <c r="N208" s="627"/>
      <c r="O208" s="628"/>
      <c r="P208" s="515"/>
      <c r="Q208" s="516"/>
      <c r="R208" s="516"/>
      <c r="S208" s="516"/>
      <c r="T208" s="517"/>
      <c r="U208" s="60" t="e">
        <f>#REF!</f>
        <v>#REF!</v>
      </c>
      <c r="V208" s="550"/>
      <c r="W208" s="568"/>
      <c r="X208" s="569"/>
      <c r="Y208" s="570"/>
      <c r="Z208" s="515"/>
      <c r="AA208" s="516"/>
      <c r="AB208" s="516"/>
      <c r="AC208" s="516"/>
      <c r="AD208" s="517"/>
      <c r="AE208" s="60" t="e">
        <f>#REF!</f>
        <v>#REF!</v>
      </c>
      <c r="AF208" s="550"/>
      <c r="AG208" s="568"/>
      <c r="AH208" s="569"/>
      <c r="AI208" s="570"/>
      <c r="AJ208" s="515"/>
      <c r="AK208" s="516"/>
      <c r="AL208" s="516"/>
      <c r="AM208" s="516"/>
      <c r="AN208" s="516"/>
      <c r="AO208" s="60" t="e">
        <f>#REF!</f>
        <v>#REF!</v>
      </c>
      <c r="AP208" s="550"/>
      <c r="AQ208" s="568"/>
      <c r="AR208" s="569"/>
      <c r="AS208" s="570"/>
      <c r="AT208" s="515"/>
      <c r="AU208" s="516"/>
      <c r="AV208" s="516"/>
      <c r="AW208" s="516"/>
      <c r="AX208" s="517"/>
      <c r="AY208" s="60" t="e">
        <f>#REF!</f>
        <v>#REF!</v>
      </c>
      <c r="AZ208" s="550"/>
      <c r="BA208" s="562"/>
      <c r="BB208" s="563"/>
      <c r="BC208" s="564"/>
      <c r="BD208" s="515"/>
      <c r="BE208" s="516"/>
      <c r="BF208" s="516"/>
      <c r="BG208" s="516"/>
      <c r="BH208" s="517"/>
    </row>
    <row r="209" spans="1:60" ht="3.75" customHeight="1">
      <c r="K209" s="71"/>
      <c r="L209" s="7"/>
      <c r="M209" s="7"/>
      <c r="N209" s="7"/>
      <c r="O209" s="7"/>
      <c r="P209" s="7"/>
      <c r="Q209" s="7"/>
      <c r="R209" s="7"/>
      <c r="S209" s="7"/>
      <c r="T209" s="106"/>
      <c r="AE209" s="71"/>
      <c r="AF209" s="7"/>
      <c r="AG209" s="7"/>
      <c r="AH209" s="7"/>
      <c r="AI209" s="7"/>
      <c r="AJ209" s="7"/>
      <c r="AK209" s="105"/>
      <c r="AL209" s="105"/>
      <c r="AM209" s="7"/>
      <c r="AN209" s="7"/>
      <c r="AO209" s="71"/>
      <c r="AP209" s="7"/>
      <c r="AQ209" s="7"/>
      <c r="AR209" s="7"/>
      <c r="AS209" s="7"/>
      <c r="AT209" s="7"/>
      <c r="AU209" s="105"/>
      <c r="AV209" s="105"/>
      <c r="AW209" s="7"/>
      <c r="AX209" s="106"/>
      <c r="AY209" s="71"/>
      <c r="AZ209" s="7"/>
      <c r="BA209" s="7"/>
      <c r="BB209" s="7"/>
      <c r="BC209" s="7"/>
      <c r="BD209" s="7"/>
      <c r="BE209" s="7"/>
      <c r="BF209" s="7"/>
      <c r="BG209" s="7"/>
      <c r="BH209" s="106"/>
    </row>
    <row r="210" spans="1:60" ht="18">
      <c r="A210" s="557" t="s">
        <v>27</v>
      </c>
      <c r="B210" s="558"/>
      <c r="K210" s="557" t="s">
        <v>27</v>
      </c>
      <c r="L210" s="558"/>
      <c r="M210" s="7"/>
      <c r="N210" s="7"/>
      <c r="O210" s="7"/>
      <c r="P210" s="7"/>
      <c r="Q210" s="7"/>
      <c r="R210" s="7"/>
      <c r="S210" s="7"/>
      <c r="T210" s="106"/>
      <c r="U210" s="557" t="s">
        <v>27</v>
      </c>
      <c r="V210" s="558"/>
      <c r="AE210" s="557" t="s">
        <v>27</v>
      </c>
      <c r="AF210" s="558"/>
      <c r="AG210" s="7"/>
      <c r="AH210" s="7"/>
      <c r="AI210" s="7"/>
      <c r="AJ210" s="7"/>
      <c r="AK210" s="105"/>
      <c r="AL210" s="105"/>
      <c r="AM210" s="7"/>
      <c r="AN210" s="7"/>
      <c r="AO210" s="557" t="s">
        <v>27</v>
      </c>
      <c r="AP210" s="558"/>
      <c r="AQ210" s="7"/>
      <c r="AR210" s="7"/>
      <c r="AS210" s="7"/>
      <c r="AT210" s="7"/>
      <c r="AU210" s="105"/>
      <c r="AV210" s="105"/>
      <c r="AW210" s="7"/>
      <c r="AX210" s="106"/>
      <c r="AY210" s="557" t="s">
        <v>27</v>
      </c>
      <c r="AZ210" s="558"/>
      <c r="BA210" s="7"/>
      <c r="BB210" s="7"/>
      <c r="BC210" s="7"/>
      <c r="BD210" s="7"/>
      <c r="BE210" s="7"/>
      <c r="BF210" s="7"/>
      <c r="BG210" s="7"/>
      <c r="BH210" s="106"/>
    </row>
    <row r="211" spans="1:60" ht="33" customHeight="1">
      <c r="A211" s="464" t="s">
        <v>25</v>
      </c>
      <c r="B211" s="464"/>
      <c r="C211" s="464"/>
      <c r="D211" s="47" t="s">
        <v>28</v>
      </c>
      <c r="E211" s="537" t="s">
        <v>14</v>
      </c>
      <c r="F211" s="538"/>
      <c r="G211" s="537" t="s">
        <v>12</v>
      </c>
      <c r="H211" s="538"/>
      <c r="I211" s="456" t="s">
        <v>11</v>
      </c>
      <c r="J211" s="458"/>
      <c r="K211" s="464" t="s">
        <v>25</v>
      </c>
      <c r="L211" s="464"/>
      <c r="M211" s="464"/>
      <c r="N211" s="47" t="s">
        <v>28</v>
      </c>
      <c r="O211" s="537" t="s">
        <v>14</v>
      </c>
      <c r="P211" s="538"/>
      <c r="Q211" s="537" t="s">
        <v>12</v>
      </c>
      <c r="R211" s="538"/>
      <c r="S211" s="464" t="s">
        <v>11</v>
      </c>
      <c r="T211" s="464"/>
      <c r="U211" s="456" t="s">
        <v>25</v>
      </c>
      <c r="V211" s="457"/>
      <c r="W211" s="458"/>
      <c r="X211" s="47" t="s">
        <v>28</v>
      </c>
      <c r="Y211" s="537" t="s">
        <v>14</v>
      </c>
      <c r="Z211" s="538"/>
      <c r="AA211" s="465" t="s">
        <v>12</v>
      </c>
      <c r="AB211" s="466"/>
      <c r="AC211" s="456" t="s">
        <v>11</v>
      </c>
      <c r="AD211" s="458"/>
      <c r="AE211" s="464" t="s">
        <v>25</v>
      </c>
      <c r="AF211" s="464"/>
      <c r="AG211" s="464"/>
      <c r="AH211" s="47" t="s">
        <v>28</v>
      </c>
      <c r="AI211" s="537" t="s">
        <v>14</v>
      </c>
      <c r="AJ211" s="538"/>
      <c r="AK211" s="465" t="s">
        <v>12</v>
      </c>
      <c r="AL211" s="466"/>
      <c r="AM211" s="464" t="s">
        <v>11</v>
      </c>
      <c r="AN211" s="456"/>
      <c r="AO211" s="464" t="s">
        <v>25</v>
      </c>
      <c r="AP211" s="464"/>
      <c r="AQ211" s="464"/>
      <c r="AR211" s="47" t="s">
        <v>28</v>
      </c>
      <c r="AS211" s="537" t="s">
        <v>14</v>
      </c>
      <c r="AT211" s="538"/>
      <c r="AU211" s="465" t="s">
        <v>12</v>
      </c>
      <c r="AV211" s="466"/>
      <c r="AW211" s="464" t="s">
        <v>11</v>
      </c>
      <c r="AX211" s="464"/>
      <c r="AY211" s="464" t="s">
        <v>25</v>
      </c>
      <c r="AZ211" s="464"/>
      <c r="BA211" s="464"/>
      <c r="BB211" s="47" t="s">
        <v>28</v>
      </c>
      <c r="BC211" s="537" t="s">
        <v>14</v>
      </c>
      <c r="BD211" s="538"/>
      <c r="BE211" s="537" t="s">
        <v>12</v>
      </c>
      <c r="BF211" s="538"/>
      <c r="BG211" s="464" t="s">
        <v>11</v>
      </c>
      <c r="BH211" s="464"/>
    </row>
    <row r="212" spans="1:60" ht="14.85" customHeight="1">
      <c r="A212" s="532" t="s">
        <v>79</v>
      </c>
      <c r="B212" s="521"/>
      <c r="C212" s="578"/>
      <c r="D212" s="48" t="s">
        <v>41</v>
      </c>
      <c r="E212" s="475"/>
      <c r="F212" s="476"/>
      <c r="G212" s="475"/>
      <c r="H212" s="476"/>
      <c r="I212" s="467" t="e">
        <f>I239*0.05</f>
        <v>#REF!</v>
      </c>
      <c r="J212" s="468"/>
      <c r="K212" s="545" t="str">
        <f>'$MATERIALES'!A58</f>
        <v>SOLDADOR ELECTRICO (DIA)</v>
      </c>
      <c r="L212" s="546"/>
      <c r="M212" s="547"/>
      <c r="N212" s="48" t="s">
        <v>41</v>
      </c>
      <c r="O212" s="475">
        <f>'$MATERIALES'!C58</f>
        <v>40000</v>
      </c>
      <c r="P212" s="476"/>
      <c r="Q212" s="475"/>
      <c r="R212" s="476"/>
      <c r="S212" s="467">
        <f>0.05*O212</f>
        <v>2000</v>
      </c>
      <c r="T212" s="468"/>
      <c r="U212" s="545" t="s">
        <v>80</v>
      </c>
      <c r="V212" s="546"/>
      <c r="W212" s="547"/>
      <c r="X212" s="48" t="s">
        <v>41</v>
      </c>
      <c r="Y212" s="475"/>
      <c r="Z212" s="476"/>
      <c r="AA212" s="571"/>
      <c r="AB212" s="572"/>
      <c r="AC212" s="467" t="e">
        <f>0.05*AC239</f>
        <v>#REF!</v>
      </c>
      <c r="AD212" s="582"/>
      <c r="AE212" s="545" t="s">
        <v>80</v>
      </c>
      <c r="AF212" s="546"/>
      <c r="AG212" s="547"/>
      <c r="AH212" s="48" t="s">
        <v>41</v>
      </c>
      <c r="AI212" s="475"/>
      <c r="AJ212" s="476"/>
      <c r="AK212" s="571"/>
      <c r="AL212" s="572"/>
      <c r="AM212" s="467">
        <f>0.05*AM238</f>
        <v>0</v>
      </c>
      <c r="AN212" s="587"/>
      <c r="AO212" s="545" t="s">
        <v>80</v>
      </c>
      <c r="AP212" s="546"/>
      <c r="AQ212" s="547"/>
      <c r="AR212" s="48" t="s">
        <v>41</v>
      </c>
      <c r="AS212" s="475">
        <f>'$MATERIALES'!C112</f>
        <v>0</v>
      </c>
      <c r="AT212" s="476"/>
      <c r="AU212" s="571"/>
      <c r="AV212" s="572"/>
      <c r="AW212" s="467" t="e">
        <f>0.05*AW239</f>
        <v>#REF!</v>
      </c>
      <c r="AX212" s="468"/>
      <c r="AY212" s="545" t="s">
        <v>80</v>
      </c>
      <c r="AZ212" s="546"/>
      <c r="BA212" s="547"/>
      <c r="BB212" s="48" t="s">
        <v>41</v>
      </c>
      <c r="BC212" s="475">
        <f>'$MATERIALES'!C681</f>
        <v>0</v>
      </c>
      <c r="BD212" s="476"/>
      <c r="BE212" s="469"/>
      <c r="BF212" s="469"/>
      <c r="BG212" s="467" t="e">
        <f>0.05*BG239</f>
        <v>#REF!</v>
      </c>
      <c r="BH212" s="468"/>
    </row>
    <row r="213" spans="1:60" ht="14.85" customHeight="1">
      <c r="A213" s="114"/>
      <c r="B213" s="135"/>
      <c r="C213" s="134"/>
      <c r="D213" s="48"/>
      <c r="E213" s="48"/>
      <c r="F213" s="129"/>
      <c r="G213" s="48"/>
      <c r="H213" s="129"/>
      <c r="I213" s="133"/>
      <c r="J213" s="101"/>
      <c r="K213" s="545" t="str">
        <f t="shared" ref="K213:S213" si="11">K262</f>
        <v>ANDAMIO METALICO TUBULAR</v>
      </c>
      <c r="L213" s="546"/>
      <c r="M213" s="547"/>
      <c r="N213" s="48" t="str">
        <f t="shared" si="11"/>
        <v>Global</v>
      </c>
      <c r="O213" s="475">
        <f t="shared" si="11"/>
        <v>20000</v>
      </c>
      <c r="P213" s="476"/>
      <c r="Q213" s="475"/>
      <c r="R213" s="476"/>
      <c r="S213" s="497">
        <f t="shared" si="11"/>
        <v>1000</v>
      </c>
      <c r="T213" s="498"/>
      <c r="U213" s="532" t="str">
        <f>EQUIPO!B2</f>
        <v xml:space="preserve">Andamio  Metalico tubular  </v>
      </c>
      <c r="V213" s="521"/>
      <c r="W213" s="578"/>
      <c r="X213" s="8" t="str">
        <f>EQUIPO!C2</f>
        <v>M2</v>
      </c>
      <c r="Y213" s="574">
        <f>EQUIPO!D2</f>
        <v>950</v>
      </c>
      <c r="Z213" s="575"/>
      <c r="AA213" s="583"/>
      <c r="AB213" s="584"/>
      <c r="AC213" s="522">
        <f>Y213</f>
        <v>950</v>
      </c>
      <c r="AD213" s="523"/>
      <c r="AE213" s="469"/>
      <c r="AF213" s="469"/>
      <c r="AG213" s="469"/>
      <c r="AH213" s="8"/>
      <c r="AI213" s="532"/>
      <c r="AJ213" s="578"/>
      <c r="AK213" s="588"/>
      <c r="AL213" s="588"/>
      <c r="AM213" s="522"/>
      <c r="AN213" s="589"/>
      <c r="AO213" s="130"/>
      <c r="AP213" s="131"/>
      <c r="AQ213" s="132"/>
      <c r="AR213" s="48"/>
      <c r="AS213" s="48"/>
      <c r="AT213" s="129"/>
      <c r="AU213" s="136"/>
      <c r="AV213" s="137"/>
      <c r="AW213" s="133"/>
      <c r="AX213" s="101"/>
      <c r="AY213" s="130"/>
      <c r="AZ213" s="131"/>
      <c r="BA213" s="132"/>
      <c r="BB213" s="48"/>
      <c r="BC213" s="48"/>
      <c r="BD213" s="129"/>
      <c r="BE213" s="128"/>
      <c r="BF213" s="128"/>
      <c r="BG213" s="133"/>
      <c r="BH213" s="101"/>
    </row>
    <row r="214" spans="1:60" ht="14.85" customHeight="1">
      <c r="A214" s="469"/>
      <c r="B214" s="469"/>
      <c r="C214" s="469"/>
      <c r="D214" s="8"/>
      <c r="E214" s="532"/>
      <c r="F214" s="578"/>
      <c r="G214" s="469"/>
      <c r="H214" s="469"/>
      <c r="I214" s="467"/>
      <c r="J214" s="582"/>
      <c r="K214" s="545" t="str">
        <f>'$MATERIALES'!A59</f>
        <v>OXICORTE (OXIGENO - ACETILENO)</v>
      </c>
      <c r="L214" s="546"/>
      <c r="M214" s="547"/>
      <c r="N214" s="48" t="s">
        <v>41</v>
      </c>
      <c r="O214" s="475">
        <f>'$MATERIALES'!C60</f>
        <v>20000</v>
      </c>
      <c r="P214" s="476"/>
      <c r="Q214" s="469"/>
      <c r="R214" s="469"/>
      <c r="S214" s="467">
        <f>0.05*O214</f>
        <v>1000</v>
      </c>
      <c r="T214" s="468"/>
      <c r="AE214" s="71"/>
      <c r="AF214" s="7"/>
      <c r="AG214" s="7"/>
      <c r="AH214" s="7"/>
      <c r="AI214" s="7"/>
      <c r="AJ214" s="7"/>
      <c r="AK214" s="479" t="s">
        <v>13</v>
      </c>
      <c r="AL214" s="479"/>
      <c r="AM214" s="459">
        <f>SUM(AM212:AN213)</f>
        <v>0</v>
      </c>
      <c r="AN214" s="573"/>
      <c r="AO214" s="545"/>
      <c r="AP214" s="546"/>
      <c r="AQ214" s="547"/>
      <c r="AR214" s="48"/>
      <c r="AS214" s="532"/>
      <c r="AT214" s="578"/>
      <c r="AU214" s="588"/>
      <c r="AV214" s="588"/>
      <c r="AW214" s="467"/>
      <c r="AX214" s="468"/>
      <c r="AY214" s="551"/>
      <c r="AZ214" s="552"/>
      <c r="BA214" s="553"/>
      <c r="BB214" s="48"/>
      <c r="BC214" s="475"/>
      <c r="BD214" s="476"/>
      <c r="BE214" s="469"/>
      <c r="BF214" s="469"/>
      <c r="BG214" s="467"/>
      <c r="BH214" s="468"/>
    </row>
    <row r="215" spans="1:60" ht="14.85" customHeight="1">
      <c r="A215" s="80"/>
      <c r="B215" s="65"/>
      <c r="C215" s="65"/>
      <c r="D215" s="62"/>
      <c r="E215" s="65"/>
      <c r="F215" s="65"/>
      <c r="G215" s="128"/>
      <c r="H215" s="128"/>
      <c r="I215" s="133"/>
      <c r="J215" s="161"/>
      <c r="K215" s="486" t="s">
        <v>80</v>
      </c>
      <c r="L215" s="487"/>
      <c r="M215" s="488"/>
      <c r="N215" s="143" t="s">
        <v>41</v>
      </c>
      <c r="O215" s="475"/>
      <c r="P215" s="476"/>
      <c r="Q215" s="469"/>
      <c r="R215" s="469"/>
      <c r="S215" s="467" t="e">
        <f>S239*0.05</f>
        <v>#REF!</v>
      </c>
      <c r="T215" s="468"/>
      <c r="AE215" s="71"/>
      <c r="AF215" s="7"/>
      <c r="AG215" s="7"/>
      <c r="AH215" s="7"/>
      <c r="AI215" s="7"/>
      <c r="AJ215" s="7"/>
      <c r="AK215" s="105"/>
      <c r="AL215" s="105"/>
      <c r="AM215" s="7"/>
      <c r="AN215" s="7"/>
      <c r="AO215" s="187"/>
      <c r="AP215" s="64"/>
      <c r="AQ215" s="64"/>
      <c r="AR215" s="61"/>
      <c r="AS215" s="65"/>
      <c r="AT215" s="65"/>
      <c r="AU215" s="163"/>
      <c r="AV215" s="163"/>
      <c r="AW215" s="133"/>
      <c r="AX215" s="101"/>
      <c r="AY215" s="168"/>
      <c r="AZ215" s="165"/>
      <c r="BA215" s="165"/>
      <c r="BB215" s="61"/>
      <c r="BC215" s="61"/>
      <c r="BD215" s="61"/>
      <c r="BE215" s="128"/>
      <c r="BF215" s="128"/>
      <c r="BG215" s="133"/>
      <c r="BH215" s="101"/>
    </row>
    <row r="216" spans="1:60" ht="14.85" customHeight="1">
      <c r="G216" s="453" t="s">
        <v>13</v>
      </c>
      <c r="H216" s="453"/>
      <c r="I216" s="510" t="e">
        <f>SUM(I212:J214)</f>
        <v>#REF!</v>
      </c>
      <c r="J216" s="511"/>
      <c r="K216" s="71"/>
      <c r="L216" s="7"/>
      <c r="M216" s="7"/>
      <c r="N216" s="7"/>
      <c r="O216" s="7"/>
      <c r="P216" s="7"/>
      <c r="Q216" s="453" t="s">
        <v>13</v>
      </c>
      <c r="R216" s="453"/>
      <c r="S216" s="459" t="e">
        <f>SUM(S212:T215)</f>
        <v>#REF!</v>
      </c>
      <c r="T216" s="460"/>
      <c r="AD216" s="7"/>
      <c r="AE216" s="66"/>
      <c r="AF216" s="62"/>
      <c r="AG216" s="62"/>
      <c r="AH216" s="62"/>
      <c r="AI216" s="62"/>
      <c r="AJ216" s="62"/>
      <c r="AK216" s="92"/>
      <c r="AL216" s="92"/>
      <c r="AM216" s="62"/>
      <c r="AN216" s="62"/>
      <c r="AO216" s="7"/>
      <c r="AP216" s="7"/>
      <c r="AQ216" s="7"/>
      <c r="AR216" s="7"/>
      <c r="AS216" s="7"/>
      <c r="AT216" s="7"/>
      <c r="AU216" s="479" t="s">
        <v>13</v>
      </c>
      <c r="AV216" s="479"/>
      <c r="AW216" s="459" t="e">
        <f>SUM(AW212:AX214)</f>
        <v>#REF!</v>
      </c>
      <c r="AX216" s="460"/>
      <c r="AY216" s="71"/>
      <c r="AZ216" s="7"/>
      <c r="BA216" s="7"/>
      <c r="BB216" s="7"/>
      <c r="BC216" s="7"/>
      <c r="BD216" s="7"/>
      <c r="BE216" s="453" t="s">
        <v>13</v>
      </c>
      <c r="BF216" s="453"/>
      <c r="BG216" s="459" t="e">
        <f>SUM(BG212:BH214)</f>
        <v>#REF!</v>
      </c>
      <c r="BH216" s="460"/>
    </row>
    <row r="217" spans="1:60" ht="6" customHeight="1">
      <c r="K217" s="71"/>
      <c r="L217" s="7"/>
      <c r="M217" s="7"/>
      <c r="N217" s="7"/>
      <c r="O217" s="7"/>
      <c r="P217" s="7"/>
      <c r="Q217" s="7"/>
      <c r="R217" s="7"/>
      <c r="S217" s="7"/>
      <c r="T217" s="106"/>
      <c r="AD217" s="7"/>
      <c r="AE217" s="484"/>
      <c r="AF217" s="484"/>
      <c r="AG217" s="484"/>
      <c r="AH217" s="602"/>
      <c r="AI217" s="602"/>
      <c r="AJ217" s="61"/>
      <c r="AK217" s="607"/>
      <c r="AL217" s="607"/>
      <c r="AM217" s="484"/>
      <c r="AN217" s="484"/>
      <c r="AO217" s="7"/>
      <c r="AP217" s="7"/>
      <c r="AQ217" s="7"/>
      <c r="AR217" s="7"/>
      <c r="AS217" s="7"/>
      <c r="AT217" s="7"/>
      <c r="AU217" s="105"/>
      <c r="AV217" s="105"/>
      <c r="AW217" s="7"/>
      <c r="AX217" s="106"/>
      <c r="AY217" s="71"/>
      <c r="AZ217" s="7"/>
      <c r="BA217" s="7"/>
      <c r="BB217" s="7"/>
      <c r="BC217" s="7"/>
      <c r="BD217" s="7"/>
      <c r="BE217" s="7"/>
      <c r="BF217" s="7"/>
      <c r="BG217" s="7"/>
      <c r="BH217" s="106"/>
    </row>
    <row r="218" spans="1:60" ht="15.75" customHeight="1">
      <c r="A218" s="76" t="s">
        <v>29</v>
      </c>
      <c r="K218" s="76" t="s">
        <v>29</v>
      </c>
      <c r="L218" s="7"/>
      <c r="M218" s="7"/>
      <c r="N218" s="7"/>
      <c r="O218" s="7"/>
      <c r="P218" s="7"/>
      <c r="Q218" s="7"/>
      <c r="R218" s="7"/>
      <c r="S218" s="7"/>
      <c r="T218" s="106"/>
      <c r="U218" s="76" t="s">
        <v>29</v>
      </c>
      <c r="AA218" s="7"/>
      <c r="AB218" s="7"/>
      <c r="AD218" s="7"/>
      <c r="AE218" s="76" t="s">
        <v>29</v>
      </c>
      <c r="AF218" s="7"/>
      <c r="AG218" s="7"/>
      <c r="AH218" s="7"/>
      <c r="AI218" s="7"/>
      <c r="AJ218" s="7"/>
      <c r="AK218" s="7"/>
      <c r="AL218" s="7"/>
      <c r="AM218" s="7"/>
      <c r="AN218" s="7"/>
      <c r="AO218" s="77" t="s">
        <v>29</v>
      </c>
      <c r="AP218" s="7"/>
      <c r="AQ218" s="7"/>
      <c r="AR218" s="7"/>
      <c r="AS218" s="7"/>
      <c r="AT218" s="7"/>
      <c r="AU218" s="105"/>
      <c r="AV218" s="105"/>
      <c r="AW218" s="7"/>
      <c r="AX218" s="106"/>
      <c r="AY218" s="76" t="s">
        <v>29</v>
      </c>
      <c r="AZ218" s="7"/>
      <c r="BA218" s="7"/>
      <c r="BB218" s="7"/>
      <c r="BC218" s="7"/>
      <c r="BD218" s="7"/>
      <c r="BE218" s="7"/>
      <c r="BF218" s="7"/>
      <c r="BG218" s="7"/>
      <c r="BH218" s="106"/>
    </row>
    <row r="219" spans="1:60" ht="15.75" customHeight="1">
      <c r="A219" s="456" t="s">
        <v>25</v>
      </c>
      <c r="B219" s="457"/>
      <c r="C219" s="458"/>
      <c r="D219" s="537" t="s">
        <v>2</v>
      </c>
      <c r="E219" s="538"/>
      <c r="F219" s="3" t="s">
        <v>0</v>
      </c>
      <c r="G219" s="537" t="s">
        <v>15</v>
      </c>
      <c r="H219" s="538"/>
      <c r="I219" s="576" t="s">
        <v>11</v>
      </c>
      <c r="J219" s="577"/>
      <c r="K219" s="456" t="s">
        <v>25</v>
      </c>
      <c r="L219" s="457"/>
      <c r="M219" s="458"/>
      <c r="N219" s="537" t="s">
        <v>2</v>
      </c>
      <c r="O219" s="538"/>
      <c r="P219" s="3" t="s">
        <v>0</v>
      </c>
      <c r="Q219" s="537" t="s">
        <v>15</v>
      </c>
      <c r="R219" s="538"/>
      <c r="S219" s="456" t="s">
        <v>11</v>
      </c>
      <c r="T219" s="458"/>
      <c r="U219" s="456" t="s">
        <v>25</v>
      </c>
      <c r="V219" s="457"/>
      <c r="W219" s="458"/>
      <c r="X219" s="537" t="s">
        <v>2</v>
      </c>
      <c r="Y219" s="538"/>
      <c r="Z219" s="3" t="s">
        <v>0</v>
      </c>
      <c r="AA219" s="537" t="s">
        <v>15</v>
      </c>
      <c r="AB219" s="538"/>
      <c r="AC219" s="456" t="s">
        <v>11</v>
      </c>
      <c r="AD219" s="457"/>
      <c r="AE219" s="456" t="s">
        <v>25</v>
      </c>
      <c r="AF219" s="457"/>
      <c r="AG219" s="458"/>
      <c r="AH219" s="537" t="s">
        <v>2</v>
      </c>
      <c r="AI219" s="538"/>
      <c r="AJ219" s="3" t="s">
        <v>0</v>
      </c>
      <c r="AK219" s="537" t="s">
        <v>15</v>
      </c>
      <c r="AL219" s="538"/>
      <c r="AM219" s="456" t="s">
        <v>11</v>
      </c>
      <c r="AN219" s="457"/>
      <c r="AO219" s="457" t="s">
        <v>25</v>
      </c>
      <c r="AP219" s="457"/>
      <c r="AQ219" s="458"/>
      <c r="AR219" s="537" t="s">
        <v>2</v>
      </c>
      <c r="AS219" s="538"/>
      <c r="AT219" s="3" t="s">
        <v>0</v>
      </c>
      <c r="AU219" s="465" t="s">
        <v>15</v>
      </c>
      <c r="AV219" s="466"/>
      <c r="AW219" s="456" t="s">
        <v>11</v>
      </c>
      <c r="AX219" s="458"/>
      <c r="AY219" s="456" t="s">
        <v>25</v>
      </c>
      <c r="AZ219" s="457"/>
      <c r="BA219" s="458"/>
      <c r="BB219" s="537" t="s">
        <v>2</v>
      </c>
      <c r="BC219" s="538"/>
      <c r="BD219" s="3" t="s">
        <v>0</v>
      </c>
      <c r="BE219" s="537" t="s">
        <v>15</v>
      </c>
      <c r="BF219" s="538"/>
      <c r="BG219" s="456" t="s">
        <v>11</v>
      </c>
      <c r="BH219" s="458"/>
    </row>
    <row r="220" spans="1:60" ht="14.85" customHeight="1">
      <c r="A220" s="453"/>
      <c r="B220" s="453"/>
      <c r="C220" s="453"/>
      <c r="D220" s="480"/>
      <c r="E220" s="474"/>
      <c r="F220" s="45"/>
      <c r="G220" s="453"/>
      <c r="H220" s="453"/>
      <c r="I220" s="510"/>
      <c r="J220" s="511"/>
      <c r="K220" s="482" t="str">
        <f>'$MATERIALES'!A61</f>
        <v>SOLDADURA 6011 X 1/8"</v>
      </c>
      <c r="L220" s="471"/>
      <c r="M220" s="472"/>
      <c r="N220" s="480" t="str">
        <f>'$MATERIALES'!B61</f>
        <v>KLG</v>
      </c>
      <c r="O220" s="474"/>
      <c r="P220" s="184">
        <v>0.72</v>
      </c>
      <c r="Q220" s="481">
        <f>'$MATERIALES'!C61</f>
        <v>13000</v>
      </c>
      <c r="R220" s="481"/>
      <c r="S220" s="459">
        <f>P220*Q220</f>
        <v>9360</v>
      </c>
      <c r="T220" s="460"/>
      <c r="U220" s="470" t="str">
        <f>'$MATERIALES'!A50</f>
        <v>PINTURA EPOXICA DE ALTOS SOLIDOSPINTUCO</v>
      </c>
      <c r="V220" s="471"/>
      <c r="W220" s="472"/>
      <c r="X220" s="473" t="s">
        <v>144</v>
      </c>
      <c r="Y220" s="474"/>
      <c r="Z220" s="121">
        <v>0.05</v>
      </c>
      <c r="AA220" s="481">
        <f>'$MATERIALES'!C50</f>
        <v>65000</v>
      </c>
      <c r="AB220" s="481"/>
      <c r="AC220" s="459">
        <f>Z220*AA220</f>
        <v>3250</v>
      </c>
      <c r="AD220" s="573"/>
      <c r="AE220" s="470" t="str">
        <f>'$MATERIALES'!A13</f>
        <v>MORTERO 1 : 3</v>
      </c>
      <c r="AF220" s="471"/>
      <c r="AG220" s="472"/>
      <c r="AH220" s="473" t="str">
        <f>'$MATERIALES'!B13</f>
        <v>M3</v>
      </c>
      <c r="AI220" s="474"/>
      <c r="AJ220" s="121">
        <v>0.05</v>
      </c>
      <c r="AK220" s="481">
        <f>'$MATERIALES'!C13</f>
        <v>260000</v>
      </c>
      <c r="AL220" s="481"/>
      <c r="AM220" s="459">
        <f>AJ220*AK220</f>
        <v>13000</v>
      </c>
      <c r="AN220" s="573"/>
      <c r="AO220" s="526" t="str">
        <f>'$MATERIALES'!A5</f>
        <v>ARENA</v>
      </c>
      <c r="AP220" s="541"/>
      <c r="AQ220" s="541"/>
      <c r="AR220" s="480" t="str">
        <f>'$MATERIALES'!B5</f>
        <v>M3</v>
      </c>
      <c r="AS220" s="474"/>
      <c r="AT220" s="120">
        <v>0.04</v>
      </c>
      <c r="AU220" s="479">
        <f>'$MATERIALES'!C5</f>
        <v>50000</v>
      </c>
      <c r="AV220" s="479"/>
      <c r="AW220" s="459">
        <f>AT220*AU220</f>
        <v>2000</v>
      </c>
      <c r="AX220" s="460"/>
      <c r="AY220" s="524" t="str">
        <f t="shared" ref="AY220:BG220" si="12">U72</f>
        <v>MORTERO 1 : 3</v>
      </c>
      <c r="AZ220" s="525"/>
      <c r="BA220" s="526"/>
      <c r="BB220" s="480" t="str">
        <f t="shared" si="12"/>
        <v>M3</v>
      </c>
      <c r="BC220" s="502"/>
      <c r="BD220" s="121">
        <f t="shared" si="12"/>
        <v>1.4999999999999999E-2</v>
      </c>
      <c r="BE220" s="662">
        <f t="shared" si="12"/>
        <v>260000</v>
      </c>
      <c r="BF220" s="661"/>
      <c r="BG220" s="459">
        <f t="shared" si="12"/>
        <v>3900</v>
      </c>
      <c r="BH220" s="460"/>
    </row>
    <row r="221" spans="1:60" ht="14.85" customHeight="1">
      <c r="A221" s="453"/>
      <c r="B221" s="453"/>
      <c r="C221" s="453"/>
      <c r="D221" s="480"/>
      <c r="E221" s="474"/>
      <c r="F221" s="45"/>
      <c r="G221" s="453"/>
      <c r="H221" s="453"/>
      <c r="I221" s="510"/>
      <c r="J221" s="511"/>
      <c r="K221" s="482" t="str">
        <f>'$MATERIALES'!A62</f>
        <v>ANTICORROSIVO PHCL</v>
      </c>
      <c r="L221" s="471"/>
      <c r="M221" s="472"/>
      <c r="N221" s="480" t="str">
        <f>'$MATERIALES'!B62</f>
        <v>GLN</v>
      </c>
      <c r="O221" s="474"/>
      <c r="P221" s="184">
        <v>0.05</v>
      </c>
      <c r="Q221" s="481">
        <f>'$MATERIALES'!C62</f>
        <v>45000</v>
      </c>
      <c r="R221" s="481"/>
      <c r="S221" s="459">
        <f>P221*Q221</f>
        <v>2250</v>
      </c>
      <c r="T221" s="460"/>
      <c r="U221" s="482"/>
      <c r="V221" s="471"/>
      <c r="W221" s="472"/>
      <c r="X221" s="480"/>
      <c r="Y221" s="474"/>
      <c r="Z221" s="121"/>
      <c r="AA221" s="481"/>
      <c r="AB221" s="481"/>
      <c r="AC221" s="459">
        <f>Z221*AA221</f>
        <v>0</v>
      </c>
      <c r="AD221" s="573"/>
      <c r="AE221" s="482" t="str">
        <f>'$MATERIALES'!$A$104</f>
        <v>Estoperol negro 3.5mm de espesor</v>
      </c>
      <c r="AF221" s="471"/>
      <c r="AG221" s="472"/>
      <c r="AH221" s="480" t="str">
        <f>'$MATERIALES'!$B$104</f>
        <v>M2</v>
      </c>
      <c r="AI221" s="474"/>
      <c r="AJ221" s="121">
        <v>1</v>
      </c>
      <c r="AK221" s="481">
        <f>'$MATERIALES'!$C$104</f>
        <v>40000</v>
      </c>
      <c r="AL221" s="481"/>
      <c r="AM221" s="459">
        <f>AJ221*AK221</f>
        <v>40000</v>
      </c>
      <c r="AN221" s="573"/>
      <c r="AO221" s="526" t="str">
        <f>'$MATERIALES'!A86</f>
        <v>ADOQUIN</v>
      </c>
      <c r="AP221" s="541"/>
      <c r="AQ221" s="541"/>
      <c r="AR221" s="480" t="str">
        <f>'$MATERIALES'!B86</f>
        <v>M2</v>
      </c>
      <c r="AS221" s="474"/>
      <c r="AT221" s="124">
        <v>1.05</v>
      </c>
      <c r="AU221" s="479">
        <f>'$MATERIALES'!C86</f>
        <v>25000</v>
      </c>
      <c r="AV221" s="479"/>
      <c r="AW221" s="459">
        <f>AT221*AU221</f>
        <v>26250</v>
      </c>
      <c r="AX221" s="460"/>
      <c r="AY221" s="524" t="s">
        <v>307</v>
      </c>
      <c r="AZ221" s="525"/>
      <c r="BA221" s="526"/>
      <c r="BB221" s="473" t="s">
        <v>308</v>
      </c>
      <c r="BC221" s="502"/>
      <c r="BD221" s="121">
        <v>0.15</v>
      </c>
      <c r="BE221" s="510">
        <f>BG220</f>
        <v>3900</v>
      </c>
      <c r="BF221" s="661"/>
      <c r="BG221" s="459">
        <f>BD221*BE221</f>
        <v>585</v>
      </c>
      <c r="BH221" s="460"/>
    </row>
    <row r="222" spans="1:60" ht="14.85" customHeight="1">
      <c r="A222" s="453"/>
      <c r="B222" s="453"/>
      <c r="C222" s="453"/>
      <c r="D222" s="480"/>
      <c r="E222" s="474"/>
      <c r="F222" s="45"/>
      <c r="G222" s="453"/>
      <c r="H222" s="453"/>
      <c r="I222" s="510"/>
      <c r="J222" s="511"/>
      <c r="K222" s="482" t="str">
        <f>'$MATERIALES'!A91</f>
        <v>ANGULO 2"X1/8"</v>
      </c>
      <c r="L222" s="471"/>
      <c r="M222" s="472"/>
      <c r="N222" s="480" t="str">
        <f>'$MATERIALES'!B91</f>
        <v>KG</v>
      </c>
      <c r="O222" s="474"/>
      <c r="P222" s="184">
        <v>724.12</v>
      </c>
      <c r="Q222" s="481">
        <f>'$MATERIALES'!C91</f>
        <v>2500</v>
      </c>
      <c r="R222" s="481"/>
      <c r="S222" s="459">
        <f>P222*Q222</f>
        <v>1810300</v>
      </c>
      <c r="T222" s="460"/>
      <c r="U222" s="482"/>
      <c r="V222" s="471"/>
      <c r="W222" s="472"/>
      <c r="X222" s="480"/>
      <c r="Y222" s="474"/>
      <c r="Z222" s="121"/>
      <c r="AA222" s="481"/>
      <c r="AB222" s="481"/>
      <c r="AC222" s="459">
        <f>Z222*AA222</f>
        <v>0</v>
      </c>
      <c r="AD222" s="573"/>
      <c r="AE222" s="482"/>
      <c r="AF222" s="471"/>
      <c r="AG222" s="472"/>
      <c r="AH222" s="480"/>
      <c r="AI222" s="474"/>
      <c r="AJ222" s="121"/>
      <c r="AK222" s="481"/>
      <c r="AL222" s="481"/>
      <c r="AM222" s="459">
        <f>AJ222*AK222</f>
        <v>0</v>
      </c>
      <c r="AN222" s="573"/>
      <c r="AO222" s="526" t="s">
        <v>307</v>
      </c>
      <c r="AP222" s="541"/>
      <c r="AQ222" s="541"/>
      <c r="AR222" s="473" t="s">
        <v>308</v>
      </c>
      <c r="AS222" s="474"/>
      <c r="AT222" s="124">
        <v>0.05</v>
      </c>
      <c r="AU222" s="479">
        <f>AW220+AW221</f>
        <v>28250</v>
      </c>
      <c r="AV222" s="479"/>
      <c r="AW222" s="459">
        <f>AT222*AU222</f>
        <v>1412.5</v>
      </c>
      <c r="AX222" s="460"/>
      <c r="AY222" s="524" t="str">
        <f>'$MATERIALES'!A50</f>
        <v>PINTURA EPOXICA DE ALTOS SOLIDOSPINTUCO</v>
      </c>
      <c r="AZ222" s="525"/>
      <c r="BA222" s="526"/>
      <c r="BB222" s="473" t="s">
        <v>144</v>
      </c>
      <c r="BC222" s="474"/>
      <c r="BD222" s="121">
        <v>7.0000000000000007E-2</v>
      </c>
      <c r="BE222" s="481">
        <f>'$MATERIALES'!C50</f>
        <v>65000</v>
      </c>
      <c r="BF222" s="481"/>
      <c r="BG222" s="459">
        <f>BD222*BE222</f>
        <v>4550</v>
      </c>
      <c r="BH222" s="460"/>
    </row>
    <row r="223" spans="1:60" ht="14.85" customHeight="1">
      <c r="A223" s="453"/>
      <c r="B223" s="453"/>
      <c r="C223" s="453"/>
      <c r="D223" s="480"/>
      <c r="E223" s="474"/>
      <c r="F223" s="45"/>
      <c r="G223" s="453"/>
      <c r="H223" s="453"/>
      <c r="I223" s="510"/>
      <c r="J223" s="511"/>
      <c r="K223" s="512" t="str">
        <f>'$MATERIALES'!$A$100</f>
        <v>TORNILLO DE ANCLAJE</v>
      </c>
      <c r="L223" s="501"/>
      <c r="M223" s="501"/>
      <c r="N223" s="480" t="str">
        <f>'$MATERIALES'!$B$100</f>
        <v>UND</v>
      </c>
      <c r="O223" s="474"/>
      <c r="P223" s="184">
        <v>4</v>
      </c>
      <c r="Q223" s="481">
        <f>'$MATERIALES'!$C$100</f>
        <v>3000</v>
      </c>
      <c r="R223" s="481"/>
      <c r="S223" s="459">
        <f>P223*Q223</f>
        <v>12000</v>
      </c>
      <c r="T223" s="460"/>
      <c r="U223" s="501"/>
      <c r="V223" s="501"/>
      <c r="W223" s="501"/>
      <c r="X223" s="480"/>
      <c r="Y223" s="474"/>
      <c r="Z223" s="121"/>
      <c r="AA223" s="481"/>
      <c r="AB223" s="481"/>
      <c r="AC223" s="459"/>
      <c r="AD223" s="573"/>
      <c r="AE223" s="501"/>
      <c r="AF223" s="501"/>
      <c r="AG223" s="501"/>
      <c r="AH223" s="480"/>
      <c r="AI223" s="474"/>
      <c r="AJ223" s="121"/>
      <c r="AK223" s="481"/>
      <c r="AL223" s="481"/>
      <c r="AM223" s="459"/>
      <c r="AN223" s="573"/>
      <c r="AO223" s="504" t="str">
        <f>'$MATERIALES'!$A$98</f>
        <v>CESPED</v>
      </c>
      <c r="AP223" s="501"/>
      <c r="AQ223" s="501"/>
      <c r="AR223" s="473" t="s">
        <v>144</v>
      </c>
      <c r="AS223" s="474"/>
      <c r="AT223" s="45">
        <v>0.04</v>
      </c>
      <c r="AU223" s="479">
        <f>'$MATERIALES'!C98</f>
        <v>42000</v>
      </c>
      <c r="AV223" s="479"/>
      <c r="AW223" s="459">
        <f>AU223*AT223</f>
        <v>1680</v>
      </c>
      <c r="AX223" s="460"/>
      <c r="AY223" s="524"/>
      <c r="AZ223" s="525"/>
      <c r="BA223" s="526"/>
      <c r="BB223" s="480"/>
      <c r="BC223" s="474"/>
      <c r="BD223" s="121"/>
      <c r="BE223" s="481"/>
      <c r="BF223" s="481"/>
      <c r="BG223" s="459"/>
      <c r="BH223" s="460"/>
    </row>
    <row r="224" spans="1:60" ht="14.85" customHeight="1">
      <c r="A224" s="453"/>
      <c r="B224" s="453"/>
      <c r="C224" s="453"/>
      <c r="D224" s="480"/>
      <c r="E224" s="474"/>
      <c r="F224" s="45"/>
      <c r="G224" s="453"/>
      <c r="H224" s="453"/>
      <c r="I224" s="510"/>
      <c r="J224" s="511"/>
      <c r="K224" s="512" t="s">
        <v>307</v>
      </c>
      <c r="L224" s="512"/>
      <c r="M224" s="512"/>
      <c r="N224" s="473" t="s">
        <v>308</v>
      </c>
      <c r="O224" s="505"/>
      <c r="P224" s="184">
        <v>0.05</v>
      </c>
      <c r="Q224" s="530">
        <f>S222+S221+S220</f>
        <v>1821910</v>
      </c>
      <c r="R224" s="481"/>
      <c r="S224" s="459">
        <f>P224*Q224</f>
        <v>91095.5</v>
      </c>
      <c r="T224" s="460"/>
      <c r="U224" s="501"/>
      <c r="V224" s="501"/>
      <c r="W224" s="501"/>
      <c r="X224" s="480"/>
      <c r="Y224" s="474"/>
      <c r="Z224" s="121"/>
      <c r="AA224" s="481"/>
      <c r="AB224" s="481"/>
      <c r="AC224" s="459"/>
      <c r="AD224" s="573"/>
      <c r="AE224" s="501"/>
      <c r="AF224" s="501"/>
      <c r="AG224" s="501"/>
      <c r="AH224" s="480"/>
      <c r="AI224" s="474"/>
      <c r="AJ224" s="121"/>
      <c r="AK224" s="481"/>
      <c r="AL224" s="481"/>
      <c r="AM224" s="459"/>
      <c r="AN224" s="573"/>
      <c r="AO224" s="472"/>
      <c r="AP224" s="501"/>
      <c r="AQ224" s="501"/>
      <c r="AR224" s="480"/>
      <c r="AS224" s="474"/>
      <c r="AT224" s="45"/>
      <c r="AU224" s="479"/>
      <c r="AV224" s="479"/>
      <c r="AW224" s="459"/>
      <c r="AX224" s="460"/>
      <c r="AY224" s="527"/>
      <c r="AZ224" s="528"/>
      <c r="BA224" s="529"/>
      <c r="BB224" s="480"/>
      <c r="BC224" s="474"/>
      <c r="BD224" s="121"/>
      <c r="BE224" s="481"/>
      <c r="BF224" s="481"/>
      <c r="BG224" s="459"/>
      <c r="BH224" s="460"/>
    </row>
    <row r="225" spans="1:60" ht="14.85" customHeight="1">
      <c r="A225" s="453"/>
      <c r="B225" s="453"/>
      <c r="C225" s="453"/>
      <c r="D225" s="480"/>
      <c r="E225" s="474"/>
      <c r="F225" s="45"/>
      <c r="G225" s="453"/>
      <c r="H225" s="453"/>
      <c r="I225" s="510"/>
      <c r="J225" s="511"/>
      <c r="K225" s="453"/>
      <c r="L225" s="453"/>
      <c r="M225" s="453"/>
      <c r="N225" s="480"/>
      <c r="O225" s="474"/>
      <c r="P225" s="123"/>
      <c r="Q225" s="481"/>
      <c r="R225" s="481"/>
      <c r="S225" s="459"/>
      <c r="T225" s="460"/>
      <c r="U225" s="453"/>
      <c r="V225" s="453"/>
      <c r="W225" s="453"/>
      <c r="X225" s="480"/>
      <c r="Y225" s="474"/>
      <c r="Z225" s="123"/>
      <c r="AA225" s="481"/>
      <c r="AB225" s="481"/>
      <c r="AC225" s="459"/>
      <c r="AD225" s="573"/>
      <c r="AE225" s="453"/>
      <c r="AF225" s="453"/>
      <c r="AG225" s="453"/>
      <c r="AH225" s="480"/>
      <c r="AI225" s="474"/>
      <c r="AJ225" s="123"/>
      <c r="AK225" s="481"/>
      <c r="AL225" s="481"/>
      <c r="AM225" s="459"/>
      <c r="AN225" s="573"/>
      <c r="AO225" s="502"/>
      <c r="AP225" s="453"/>
      <c r="AQ225" s="453"/>
      <c r="AR225" s="480"/>
      <c r="AS225" s="474"/>
      <c r="AT225" s="45"/>
      <c r="AU225" s="479"/>
      <c r="AV225" s="479"/>
      <c r="AW225" s="459"/>
      <c r="AX225" s="460"/>
      <c r="AY225" s="482"/>
      <c r="AZ225" s="471"/>
      <c r="BA225" s="472"/>
      <c r="BB225" s="480"/>
      <c r="BC225" s="474"/>
      <c r="BD225" s="123"/>
      <c r="BE225" s="481"/>
      <c r="BF225" s="481"/>
      <c r="BG225" s="459"/>
      <c r="BH225" s="460"/>
    </row>
    <row r="226" spans="1:60" ht="14.85" customHeight="1">
      <c r="G226" s="453" t="s">
        <v>13</v>
      </c>
      <c r="H226" s="453"/>
      <c r="I226" s="510">
        <f>SUM(I220:J225)</f>
        <v>0</v>
      </c>
      <c r="J226" s="511"/>
      <c r="K226" s="71"/>
      <c r="L226" s="7"/>
      <c r="M226" s="7"/>
      <c r="N226" s="7"/>
      <c r="O226" s="7"/>
      <c r="P226" s="7"/>
      <c r="Q226" s="453" t="s">
        <v>13</v>
      </c>
      <c r="R226" s="453"/>
      <c r="S226" s="459">
        <f>SUM(S220:T225)</f>
        <v>1925005.5</v>
      </c>
      <c r="T226" s="460"/>
      <c r="AA226" s="480" t="s">
        <v>13</v>
      </c>
      <c r="AB226" s="502"/>
      <c r="AC226" s="459">
        <f>SUM(AC220:AD225)</f>
        <v>3250</v>
      </c>
      <c r="AD226" s="573"/>
      <c r="AE226" s="71"/>
      <c r="AF226" s="7"/>
      <c r="AG226" s="7"/>
      <c r="AH226" s="7"/>
      <c r="AI226" s="7"/>
      <c r="AJ226" s="7"/>
      <c r="AK226" s="480" t="s">
        <v>13</v>
      </c>
      <c r="AL226" s="502"/>
      <c r="AM226" s="459">
        <f>SUM(AM220:AN225)</f>
        <v>53000</v>
      </c>
      <c r="AN226" s="573"/>
      <c r="AO226" s="7"/>
      <c r="AP226" s="7"/>
      <c r="AQ226" s="7"/>
      <c r="AR226" s="7"/>
      <c r="AS226" s="7"/>
      <c r="AT226" s="7"/>
      <c r="AU226" s="479" t="s">
        <v>13</v>
      </c>
      <c r="AV226" s="479"/>
      <c r="AW226" s="459">
        <f>SUM(AW220:AX225)</f>
        <v>31342.5</v>
      </c>
      <c r="AX226" s="460"/>
      <c r="AY226" s="71"/>
      <c r="AZ226" s="7"/>
      <c r="BA226" s="7"/>
      <c r="BB226" s="7"/>
      <c r="BC226" s="7"/>
      <c r="BD226" s="7"/>
      <c r="BE226" s="453" t="s">
        <v>13</v>
      </c>
      <c r="BF226" s="453"/>
      <c r="BG226" s="459">
        <f>SUM(BG220:BH225)</f>
        <v>9035</v>
      </c>
      <c r="BH226" s="460"/>
    </row>
    <row r="227" spans="1:60" ht="5.25" customHeight="1">
      <c r="G227" s="46"/>
      <c r="H227" s="46"/>
      <c r="I227" s="42"/>
      <c r="J227" s="79"/>
      <c r="K227" s="71"/>
      <c r="L227" s="7"/>
      <c r="M227" s="7"/>
      <c r="N227" s="7"/>
      <c r="O227" s="7"/>
      <c r="P227" s="7"/>
      <c r="Q227" s="46"/>
      <c r="R227" s="46"/>
      <c r="S227" s="9"/>
      <c r="T227" s="107"/>
      <c r="AD227" s="7"/>
      <c r="AE227" s="71"/>
      <c r="AF227" s="7"/>
      <c r="AG227" s="7"/>
      <c r="AH227" s="7"/>
      <c r="AI227" s="7"/>
      <c r="AJ227" s="7"/>
      <c r="AK227" s="105"/>
      <c r="AL227" s="105"/>
      <c r="AM227" s="7"/>
      <c r="AN227" s="7"/>
      <c r="AO227" s="7"/>
      <c r="AP227" s="7"/>
      <c r="AQ227" s="7"/>
      <c r="AR227" s="7"/>
      <c r="AS227" s="7"/>
      <c r="AT227" s="7"/>
      <c r="AU227" s="98"/>
      <c r="AV227" s="98"/>
      <c r="AW227" s="9"/>
      <c r="AX227" s="107"/>
      <c r="AY227" s="71"/>
      <c r="AZ227" s="7"/>
      <c r="BA227" s="7"/>
      <c r="BB227" s="7"/>
      <c r="BC227" s="7"/>
      <c r="BD227" s="7"/>
      <c r="BE227" s="46"/>
      <c r="BF227" s="46"/>
      <c r="BG227" s="9"/>
      <c r="BH227" s="107"/>
    </row>
    <row r="228" spans="1:60" ht="18">
      <c r="A228" s="76" t="s">
        <v>30</v>
      </c>
      <c r="B228" s="77"/>
      <c r="G228" s="46"/>
      <c r="H228" s="46"/>
      <c r="I228" s="42"/>
      <c r="J228" s="79"/>
      <c r="K228" s="76" t="s">
        <v>30</v>
      </c>
      <c r="L228" s="77"/>
      <c r="M228" s="7"/>
      <c r="N228" s="7"/>
      <c r="O228" s="7"/>
      <c r="P228" s="7"/>
      <c r="Q228" s="46"/>
      <c r="R228" s="46"/>
      <c r="S228" s="9"/>
      <c r="T228" s="107"/>
      <c r="U228" s="76" t="s">
        <v>30</v>
      </c>
      <c r="V228" s="77"/>
      <c r="AA228" s="46"/>
      <c r="AB228" s="46"/>
      <c r="AC228" s="9"/>
      <c r="AD228" s="9"/>
      <c r="AE228" s="76" t="s">
        <v>30</v>
      </c>
      <c r="AF228" s="77"/>
      <c r="AG228" s="7"/>
      <c r="AH228" s="7"/>
      <c r="AI228" s="7"/>
      <c r="AJ228" s="7"/>
      <c r="AK228" s="46"/>
      <c r="AL228" s="46"/>
      <c r="AM228" s="9"/>
      <c r="AN228" s="9"/>
      <c r="AO228" s="77" t="s">
        <v>30</v>
      </c>
      <c r="AP228" s="77"/>
      <c r="AQ228" s="7"/>
      <c r="AR228" s="7"/>
      <c r="AS228" s="7"/>
      <c r="AT228" s="7"/>
      <c r="AU228" s="98"/>
      <c r="AV228" s="98"/>
      <c r="AW228" s="9"/>
      <c r="AX228" s="107"/>
      <c r="AY228" s="76" t="s">
        <v>30</v>
      </c>
      <c r="AZ228" s="77"/>
      <c r="BA228" s="7"/>
      <c r="BB228" s="7"/>
      <c r="BC228" s="7"/>
      <c r="BD228" s="7"/>
      <c r="BE228" s="46"/>
      <c r="BF228" s="46"/>
      <c r="BG228" s="9"/>
      <c r="BH228" s="107"/>
    </row>
    <row r="229" spans="1:60" ht="14.85" customHeight="1">
      <c r="A229" s="464" t="s">
        <v>26</v>
      </c>
      <c r="B229" s="464"/>
      <c r="C229" s="47" t="s">
        <v>31</v>
      </c>
      <c r="D229" s="47" t="s">
        <v>32</v>
      </c>
      <c r="E229" s="464" t="s">
        <v>33</v>
      </c>
      <c r="F229" s="464"/>
      <c r="G229" s="464" t="s">
        <v>34</v>
      </c>
      <c r="H229" s="464"/>
      <c r="I229" s="499" t="s">
        <v>11</v>
      </c>
      <c r="J229" s="499"/>
      <c r="K229" s="464" t="s">
        <v>26</v>
      </c>
      <c r="L229" s="464"/>
      <c r="M229" s="47" t="s">
        <v>31</v>
      </c>
      <c r="N229" s="47" t="s">
        <v>32</v>
      </c>
      <c r="O229" s="464" t="s">
        <v>33</v>
      </c>
      <c r="P229" s="464"/>
      <c r="Q229" s="464" t="s">
        <v>34</v>
      </c>
      <c r="R229" s="464"/>
      <c r="S229" s="455" t="s">
        <v>11</v>
      </c>
      <c r="T229" s="455"/>
      <c r="U229" s="464" t="s">
        <v>26</v>
      </c>
      <c r="V229" s="464"/>
      <c r="W229" s="47" t="s">
        <v>31</v>
      </c>
      <c r="X229" s="47" t="s">
        <v>32</v>
      </c>
      <c r="Y229" s="464" t="s">
        <v>33</v>
      </c>
      <c r="Z229" s="464"/>
      <c r="AA229" s="464" t="s">
        <v>34</v>
      </c>
      <c r="AB229" s="464"/>
      <c r="AC229" s="455" t="s">
        <v>11</v>
      </c>
      <c r="AD229" s="555"/>
      <c r="AE229" s="464" t="s">
        <v>26</v>
      </c>
      <c r="AF229" s="464"/>
      <c r="AG229" s="47" t="s">
        <v>31</v>
      </c>
      <c r="AH229" s="47" t="s">
        <v>32</v>
      </c>
      <c r="AI229" s="464" t="s">
        <v>33</v>
      </c>
      <c r="AJ229" s="464"/>
      <c r="AK229" s="464" t="s">
        <v>34</v>
      </c>
      <c r="AL229" s="464"/>
      <c r="AM229" s="455" t="s">
        <v>11</v>
      </c>
      <c r="AN229" s="555"/>
      <c r="AO229" s="458" t="s">
        <v>26</v>
      </c>
      <c r="AP229" s="464"/>
      <c r="AQ229" s="47" t="s">
        <v>31</v>
      </c>
      <c r="AR229" s="47" t="s">
        <v>32</v>
      </c>
      <c r="AS229" s="464" t="s">
        <v>33</v>
      </c>
      <c r="AT229" s="464"/>
      <c r="AU229" s="454" t="s">
        <v>34</v>
      </c>
      <c r="AV229" s="454"/>
      <c r="AW229" s="455" t="s">
        <v>11</v>
      </c>
      <c r="AX229" s="455"/>
      <c r="AY229" s="464" t="s">
        <v>26</v>
      </c>
      <c r="AZ229" s="464"/>
      <c r="BA229" s="47" t="s">
        <v>31</v>
      </c>
      <c r="BB229" s="47" t="s">
        <v>32</v>
      </c>
      <c r="BC229" s="464" t="s">
        <v>33</v>
      </c>
      <c r="BD229" s="464"/>
      <c r="BE229" s="464" t="s">
        <v>34</v>
      </c>
      <c r="BF229" s="464"/>
      <c r="BG229" s="455" t="s">
        <v>11</v>
      </c>
      <c r="BH229" s="455"/>
    </row>
    <row r="230" spans="1:60" ht="14.85" customHeight="1">
      <c r="A230" s="453"/>
      <c r="B230" s="453"/>
      <c r="C230" s="5"/>
      <c r="D230" s="5"/>
      <c r="E230" s="453"/>
      <c r="F230" s="453"/>
      <c r="G230" s="453"/>
      <c r="H230" s="453"/>
      <c r="I230" s="492"/>
      <c r="J230" s="492"/>
      <c r="K230" s="453"/>
      <c r="L230" s="453"/>
      <c r="M230" s="5"/>
      <c r="N230" s="5"/>
      <c r="O230" s="453"/>
      <c r="P230" s="453"/>
      <c r="Q230" s="453"/>
      <c r="R230" s="453"/>
      <c r="S230" s="478"/>
      <c r="T230" s="478"/>
      <c r="U230" s="453"/>
      <c r="V230" s="453"/>
      <c r="W230" s="5"/>
      <c r="X230" s="5"/>
      <c r="Y230" s="453"/>
      <c r="Z230" s="453"/>
      <c r="AA230" s="453"/>
      <c r="AB230" s="453"/>
      <c r="AC230" s="478"/>
      <c r="AD230" s="580"/>
      <c r="AE230" s="453"/>
      <c r="AF230" s="453"/>
      <c r="AG230" s="5"/>
      <c r="AH230" s="5"/>
      <c r="AI230" s="453"/>
      <c r="AJ230" s="453"/>
      <c r="AK230" s="453"/>
      <c r="AL230" s="453"/>
      <c r="AM230" s="478"/>
      <c r="AN230" s="580"/>
      <c r="AO230" s="502"/>
      <c r="AP230" s="453"/>
      <c r="AQ230" s="5"/>
      <c r="AR230" s="5"/>
      <c r="AS230" s="453"/>
      <c r="AT230" s="453"/>
      <c r="AU230" s="479"/>
      <c r="AV230" s="479"/>
      <c r="AW230" s="478"/>
      <c r="AX230" s="478"/>
      <c r="AY230" s="453"/>
      <c r="AZ230" s="453"/>
      <c r="BA230" s="5"/>
      <c r="BB230" s="5"/>
      <c r="BC230" s="453"/>
      <c r="BD230" s="453"/>
      <c r="BE230" s="453"/>
      <c r="BF230" s="453"/>
      <c r="BG230" s="478"/>
      <c r="BH230" s="478"/>
    </row>
    <row r="231" spans="1:60" ht="14.85" customHeight="1">
      <c r="A231" s="453"/>
      <c r="B231" s="453"/>
      <c r="C231" s="5"/>
      <c r="D231" s="5"/>
      <c r="E231" s="453"/>
      <c r="F231" s="453"/>
      <c r="G231" s="453"/>
      <c r="H231" s="453"/>
      <c r="I231" s="492"/>
      <c r="J231" s="492"/>
      <c r="K231" s="453"/>
      <c r="L231" s="453"/>
      <c r="M231" s="5"/>
      <c r="N231" s="5"/>
      <c r="O231" s="453"/>
      <c r="P231" s="453"/>
      <c r="Q231" s="453"/>
      <c r="R231" s="453"/>
      <c r="S231" s="478"/>
      <c r="T231" s="478"/>
      <c r="U231" s="453"/>
      <c r="V231" s="453"/>
      <c r="W231" s="5"/>
      <c r="X231" s="5"/>
      <c r="Y231" s="453"/>
      <c r="Z231" s="453"/>
      <c r="AA231" s="453"/>
      <c r="AB231" s="453"/>
      <c r="AC231" s="478"/>
      <c r="AD231" s="580"/>
      <c r="AE231" s="453"/>
      <c r="AF231" s="453"/>
      <c r="AG231" s="5"/>
      <c r="AH231" s="5"/>
      <c r="AI231" s="453"/>
      <c r="AJ231" s="453"/>
      <c r="AK231" s="453"/>
      <c r="AL231" s="453"/>
      <c r="AM231" s="478"/>
      <c r="AN231" s="580"/>
      <c r="AO231" s="502"/>
      <c r="AP231" s="453"/>
      <c r="AQ231" s="5"/>
      <c r="AR231" s="5"/>
      <c r="AS231" s="453"/>
      <c r="AT231" s="453"/>
      <c r="AU231" s="479"/>
      <c r="AV231" s="479"/>
      <c r="AW231" s="478"/>
      <c r="AX231" s="478"/>
      <c r="AY231" s="453"/>
      <c r="AZ231" s="453"/>
      <c r="BA231" s="5"/>
      <c r="BB231" s="5"/>
      <c r="BC231" s="453"/>
      <c r="BD231" s="453"/>
      <c r="BE231" s="453"/>
      <c r="BF231" s="453"/>
      <c r="BG231" s="478"/>
      <c r="BH231" s="478"/>
    </row>
    <row r="232" spans="1:60" ht="14.85" customHeight="1">
      <c r="A232" s="453"/>
      <c r="B232" s="453"/>
      <c r="C232" s="5"/>
      <c r="D232" s="5"/>
      <c r="E232" s="453"/>
      <c r="F232" s="453"/>
      <c r="G232" s="453"/>
      <c r="H232" s="453"/>
      <c r="I232" s="492"/>
      <c r="J232" s="492"/>
      <c r="K232" s="453"/>
      <c r="L232" s="453"/>
      <c r="M232" s="5"/>
      <c r="N232" s="5"/>
      <c r="O232" s="453"/>
      <c r="P232" s="453"/>
      <c r="Q232" s="453"/>
      <c r="R232" s="453"/>
      <c r="S232" s="478"/>
      <c r="T232" s="478"/>
      <c r="U232" s="453"/>
      <c r="V232" s="453"/>
      <c r="W232" s="5"/>
      <c r="X232" s="5"/>
      <c r="Y232" s="453"/>
      <c r="Z232" s="453"/>
      <c r="AA232" s="453"/>
      <c r="AB232" s="453"/>
      <c r="AC232" s="478"/>
      <c r="AD232" s="580"/>
      <c r="AE232" s="453"/>
      <c r="AF232" s="453"/>
      <c r="AG232" s="5"/>
      <c r="AH232" s="5"/>
      <c r="AI232" s="453"/>
      <c r="AJ232" s="453"/>
      <c r="AK232" s="453"/>
      <c r="AL232" s="453"/>
      <c r="AM232" s="478"/>
      <c r="AN232" s="580"/>
      <c r="AO232" s="502"/>
      <c r="AP232" s="453"/>
      <c r="AQ232" s="5"/>
      <c r="AR232" s="5"/>
      <c r="AS232" s="453"/>
      <c r="AT232" s="453"/>
      <c r="AU232" s="479"/>
      <c r="AV232" s="479"/>
      <c r="AW232" s="478"/>
      <c r="AX232" s="478"/>
      <c r="AY232" s="453"/>
      <c r="AZ232" s="453"/>
      <c r="BA232" s="5"/>
      <c r="BB232" s="5"/>
      <c r="BC232" s="453"/>
      <c r="BD232" s="453"/>
      <c r="BE232" s="453"/>
      <c r="BF232" s="453"/>
      <c r="BG232" s="478"/>
      <c r="BH232" s="478"/>
    </row>
    <row r="233" spans="1:60" ht="14.85" customHeight="1">
      <c r="A233" s="78"/>
      <c r="B233" s="46"/>
      <c r="E233" s="46"/>
      <c r="F233" s="46"/>
      <c r="G233" s="453" t="s">
        <v>13</v>
      </c>
      <c r="H233" s="453"/>
      <c r="I233" s="492">
        <f>SUM(I230:J232)</f>
        <v>0</v>
      </c>
      <c r="J233" s="492"/>
      <c r="K233" s="78"/>
      <c r="L233" s="46"/>
      <c r="M233" s="7"/>
      <c r="N233" s="7"/>
      <c r="O233" s="46"/>
      <c r="P233" s="46"/>
      <c r="Q233" s="453" t="s">
        <v>13</v>
      </c>
      <c r="R233" s="453"/>
      <c r="S233" s="478">
        <f>SUM(S230:T232)</f>
        <v>0</v>
      </c>
      <c r="T233" s="478"/>
      <c r="U233" s="78"/>
      <c r="V233" s="46"/>
      <c r="Y233" s="46"/>
      <c r="Z233" s="46"/>
      <c r="AA233" s="453" t="s">
        <v>13</v>
      </c>
      <c r="AB233" s="453"/>
      <c r="AC233" s="478">
        <f>SUM(AC230:AD232)</f>
        <v>0</v>
      </c>
      <c r="AD233" s="580"/>
      <c r="AE233" s="78"/>
      <c r="AF233" s="46"/>
      <c r="AG233" s="7"/>
      <c r="AH233" s="7"/>
      <c r="AI233" s="46"/>
      <c r="AJ233" s="46"/>
      <c r="AK233" s="453" t="s">
        <v>13</v>
      </c>
      <c r="AL233" s="453"/>
      <c r="AM233" s="478">
        <f>SUM(AM230:AN232)</f>
        <v>0</v>
      </c>
      <c r="AN233" s="580"/>
      <c r="AO233" s="46"/>
      <c r="AP233" s="46"/>
      <c r="AQ233" s="7"/>
      <c r="AR233" s="7"/>
      <c r="AS233" s="46"/>
      <c r="AT233" s="46"/>
      <c r="AU233" s="479" t="s">
        <v>13</v>
      </c>
      <c r="AV233" s="479"/>
      <c r="AW233" s="478">
        <f>SUM(AW230:AX232)</f>
        <v>0</v>
      </c>
      <c r="AX233" s="478"/>
      <c r="AY233" s="78"/>
      <c r="AZ233" s="46"/>
      <c r="BA233" s="7"/>
      <c r="BB233" s="7"/>
      <c r="BC233" s="46"/>
      <c r="BD233" s="46"/>
      <c r="BE233" s="453" t="s">
        <v>13</v>
      </c>
      <c r="BF233" s="453"/>
      <c r="BG233" s="478">
        <f>SUM(BG230:BH232)</f>
        <v>0</v>
      </c>
      <c r="BH233" s="478"/>
    </row>
    <row r="234" spans="1:60" ht="6.75" customHeight="1">
      <c r="A234" s="78"/>
      <c r="B234" s="46"/>
      <c r="E234" s="46"/>
      <c r="F234" s="46"/>
      <c r="G234" s="46"/>
      <c r="H234" s="46"/>
      <c r="I234" s="42"/>
      <c r="J234" s="79"/>
      <c r="K234" s="78"/>
      <c r="L234" s="46"/>
      <c r="M234" s="7"/>
      <c r="N234" s="7"/>
      <c r="O234" s="46"/>
      <c r="P234" s="46"/>
      <c r="Q234" s="46"/>
      <c r="R234" s="46"/>
      <c r="S234" s="10"/>
      <c r="T234" s="108"/>
      <c r="U234" s="78"/>
      <c r="V234" s="46"/>
      <c r="Y234" s="46"/>
      <c r="Z234" s="46"/>
      <c r="AA234" s="46"/>
      <c r="AB234" s="46"/>
      <c r="AC234" s="10"/>
      <c r="AD234" s="10"/>
      <c r="AE234" s="78"/>
      <c r="AF234" s="46"/>
      <c r="AG234" s="7"/>
      <c r="AH234" s="7"/>
      <c r="AI234" s="46"/>
      <c r="AJ234" s="46"/>
      <c r="AK234" s="46"/>
      <c r="AL234" s="46"/>
      <c r="AM234" s="10"/>
      <c r="AN234" s="10"/>
      <c r="AO234" s="46"/>
      <c r="AP234" s="46"/>
      <c r="AQ234" s="7"/>
      <c r="AR234" s="7"/>
      <c r="AS234" s="46"/>
      <c r="AT234" s="46"/>
      <c r="AU234" s="98"/>
      <c r="AV234" s="98"/>
      <c r="AW234" s="10"/>
      <c r="AX234" s="108"/>
      <c r="AY234" s="78"/>
      <c r="AZ234" s="46"/>
      <c r="BA234" s="7"/>
      <c r="BB234" s="7"/>
      <c r="BC234" s="46"/>
      <c r="BD234" s="46"/>
      <c r="BE234" s="46"/>
      <c r="BF234" s="46"/>
      <c r="BG234" s="10"/>
      <c r="BH234" s="108"/>
    </row>
    <row r="235" spans="1:60" ht="18">
      <c r="A235" s="76" t="s">
        <v>35</v>
      </c>
      <c r="K235" s="76" t="s">
        <v>35</v>
      </c>
      <c r="L235" s="7"/>
      <c r="M235" s="7"/>
      <c r="N235" s="7"/>
      <c r="O235" s="7"/>
      <c r="P235" s="7"/>
      <c r="Q235" s="7"/>
      <c r="R235" s="7"/>
      <c r="S235" s="7"/>
      <c r="T235" s="106"/>
      <c r="U235" s="76" t="s">
        <v>35</v>
      </c>
      <c r="AA235" s="7"/>
      <c r="AB235" s="7"/>
      <c r="AD235" s="7"/>
      <c r="AE235" s="76" t="s">
        <v>35</v>
      </c>
      <c r="AF235" s="7"/>
      <c r="AG235" s="7"/>
      <c r="AH235" s="7"/>
      <c r="AI235" s="7"/>
      <c r="AJ235" s="7"/>
      <c r="AK235" s="7"/>
      <c r="AL235" s="7"/>
      <c r="AM235" s="7"/>
      <c r="AN235" s="7"/>
      <c r="AO235" s="77" t="s">
        <v>35</v>
      </c>
      <c r="AP235" s="7"/>
      <c r="AQ235" s="7"/>
      <c r="AR235" s="7"/>
      <c r="AS235" s="7"/>
      <c r="AT235" s="7"/>
      <c r="AU235" s="105"/>
      <c r="AV235" s="105"/>
      <c r="AW235" s="7"/>
      <c r="AX235" s="106"/>
      <c r="AY235" s="76" t="s">
        <v>35</v>
      </c>
      <c r="AZ235" s="7"/>
      <c r="BA235" s="7"/>
      <c r="BB235" s="7"/>
      <c r="BC235" s="7"/>
      <c r="BD235" s="7"/>
      <c r="BE235" s="7"/>
      <c r="BF235" s="7"/>
      <c r="BG235" s="7"/>
      <c r="BH235" s="106"/>
    </row>
    <row r="236" spans="1:60" ht="32.25" customHeight="1">
      <c r="A236" s="456" t="s">
        <v>36</v>
      </c>
      <c r="B236" s="457"/>
      <c r="C236" s="457"/>
      <c r="D236" s="457"/>
      <c r="E236" s="457"/>
      <c r="F236" s="458"/>
      <c r="G236" s="537" t="s">
        <v>42</v>
      </c>
      <c r="H236" s="538"/>
      <c r="I236" s="555" t="s">
        <v>11</v>
      </c>
      <c r="J236" s="556"/>
      <c r="K236" s="456" t="s">
        <v>36</v>
      </c>
      <c r="L236" s="457"/>
      <c r="M236" s="457"/>
      <c r="N236" s="457"/>
      <c r="O236" s="457"/>
      <c r="P236" s="458"/>
      <c r="Q236" s="537" t="s">
        <v>42</v>
      </c>
      <c r="R236" s="538"/>
      <c r="S236" s="499" t="s">
        <v>11</v>
      </c>
      <c r="T236" s="499"/>
      <c r="U236" s="456" t="s">
        <v>36</v>
      </c>
      <c r="V236" s="457"/>
      <c r="W236" s="457"/>
      <c r="X236" s="457"/>
      <c r="Y236" s="457"/>
      <c r="Z236" s="458"/>
      <c r="AA236" s="537" t="s">
        <v>42</v>
      </c>
      <c r="AB236" s="538"/>
      <c r="AC236" s="499" t="s">
        <v>11</v>
      </c>
      <c r="AD236" s="581"/>
      <c r="AE236" s="456" t="s">
        <v>36</v>
      </c>
      <c r="AF236" s="457"/>
      <c r="AG236" s="457"/>
      <c r="AH236" s="457"/>
      <c r="AI236" s="457"/>
      <c r="AJ236" s="458"/>
      <c r="AK236" s="537" t="s">
        <v>42</v>
      </c>
      <c r="AL236" s="538"/>
      <c r="AM236" s="499" t="s">
        <v>11</v>
      </c>
      <c r="AN236" s="581"/>
      <c r="AO236" s="457" t="s">
        <v>36</v>
      </c>
      <c r="AP236" s="457"/>
      <c r="AQ236" s="457"/>
      <c r="AR236" s="457"/>
      <c r="AS236" s="457"/>
      <c r="AT236" s="458"/>
      <c r="AU236" s="465" t="s">
        <v>42</v>
      </c>
      <c r="AV236" s="466"/>
      <c r="AW236" s="499" t="s">
        <v>11</v>
      </c>
      <c r="AX236" s="499"/>
      <c r="AY236" s="456" t="s">
        <v>36</v>
      </c>
      <c r="AZ236" s="457"/>
      <c r="BA236" s="457"/>
      <c r="BB236" s="457"/>
      <c r="BC236" s="457"/>
      <c r="BD236" s="458"/>
      <c r="BE236" s="537" t="s">
        <v>42</v>
      </c>
      <c r="BF236" s="538"/>
      <c r="BG236" s="499" t="s">
        <v>11</v>
      </c>
      <c r="BH236" s="499"/>
    </row>
    <row r="237" spans="1:60" ht="14.85" customHeight="1">
      <c r="A237" s="480" t="s">
        <v>225</v>
      </c>
      <c r="B237" s="474"/>
      <c r="C237" s="474"/>
      <c r="D237" s="474"/>
      <c r="E237" s="474"/>
      <c r="F237" s="502"/>
      <c r="G237" s="453" t="s">
        <v>226</v>
      </c>
      <c r="H237" s="453"/>
      <c r="I237" s="492" t="e">
        <f>#REF!/2</f>
        <v>#REF!</v>
      </c>
      <c r="J237" s="492"/>
      <c r="K237" s="473" t="s">
        <v>283</v>
      </c>
      <c r="L237" s="474"/>
      <c r="M237" s="474"/>
      <c r="N237" s="474"/>
      <c r="O237" s="474"/>
      <c r="P237" s="502"/>
      <c r="Q237" s="453"/>
      <c r="R237" s="453"/>
      <c r="S237" s="492" t="e">
        <f>#REF!</f>
        <v>#REF!</v>
      </c>
      <c r="T237" s="492"/>
      <c r="U237" s="473" t="s">
        <v>225</v>
      </c>
      <c r="V237" s="474"/>
      <c r="W237" s="474"/>
      <c r="X237" s="474"/>
      <c r="Y237" s="474"/>
      <c r="Z237" s="502"/>
      <c r="AA237" s="453"/>
      <c r="AB237" s="453"/>
      <c r="AC237" s="492" t="e">
        <f>#REF!</f>
        <v>#REF!</v>
      </c>
      <c r="AD237" s="510"/>
      <c r="AE237" s="473" t="s">
        <v>225</v>
      </c>
      <c r="AF237" s="474"/>
      <c r="AG237" s="474"/>
      <c r="AH237" s="474"/>
      <c r="AI237" s="474"/>
      <c r="AJ237" s="502"/>
      <c r="AK237" s="453"/>
      <c r="AL237" s="453"/>
      <c r="AM237" s="492" t="e">
        <f>#REF!</f>
        <v>#REF!</v>
      </c>
      <c r="AN237" s="510"/>
      <c r="AO237" s="474" t="s">
        <v>43</v>
      </c>
      <c r="AP237" s="474"/>
      <c r="AQ237" s="474"/>
      <c r="AR237" s="474"/>
      <c r="AS237" s="474"/>
      <c r="AT237" s="502"/>
      <c r="AU237" s="598"/>
      <c r="AV237" s="479"/>
      <c r="AW237" s="492" t="e">
        <f>#REF!</f>
        <v>#REF!</v>
      </c>
      <c r="AX237" s="492"/>
      <c r="AY237" s="480" t="s">
        <v>225</v>
      </c>
      <c r="AZ237" s="474"/>
      <c r="BA237" s="474"/>
      <c r="BB237" s="474"/>
      <c r="BC237" s="474"/>
      <c r="BD237" s="502"/>
      <c r="BE237" s="453" t="s">
        <v>260</v>
      </c>
      <c r="BF237" s="453"/>
      <c r="BG237" s="492" t="e">
        <f>#REF!</f>
        <v>#REF!</v>
      </c>
      <c r="BH237" s="492"/>
    </row>
    <row r="238" spans="1:60" ht="14.85" customHeight="1">
      <c r="A238" s="480"/>
      <c r="B238" s="474"/>
      <c r="C238" s="474"/>
      <c r="D238" s="474"/>
      <c r="E238" s="474"/>
      <c r="F238" s="502"/>
      <c r="G238" s="453"/>
      <c r="H238" s="453"/>
      <c r="I238" s="492"/>
      <c r="J238" s="492"/>
      <c r="K238" s="480"/>
      <c r="L238" s="474"/>
      <c r="M238" s="474"/>
      <c r="N238" s="474"/>
      <c r="O238" s="474"/>
      <c r="P238" s="502"/>
      <c r="Q238" s="453"/>
      <c r="R238" s="453"/>
      <c r="S238" s="492"/>
      <c r="T238" s="492"/>
      <c r="U238" s="480"/>
      <c r="V238" s="474"/>
      <c r="W238" s="474"/>
      <c r="X238" s="474"/>
      <c r="Y238" s="474"/>
      <c r="Z238" s="502"/>
      <c r="AA238" s="453"/>
      <c r="AB238" s="453"/>
      <c r="AC238" s="492"/>
      <c r="AD238" s="510"/>
      <c r="AE238" s="480"/>
      <c r="AF238" s="474"/>
      <c r="AG238" s="474"/>
      <c r="AH238" s="474"/>
      <c r="AI238" s="474"/>
      <c r="AJ238" s="502"/>
      <c r="AK238" s="453"/>
      <c r="AL238" s="453"/>
      <c r="AM238" s="492"/>
      <c r="AN238" s="510"/>
      <c r="AO238" s="474"/>
      <c r="AP238" s="474"/>
      <c r="AQ238" s="474"/>
      <c r="AR238" s="474"/>
      <c r="AS238" s="474"/>
      <c r="AT238" s="502"/>
      <c r="AU238" s="479"/>
      <c r="AV238" s="479"/>
      <c r="AW238" s="492"/>
      <c r="AX238" s="492"/>
      <c r="AY238" s="480"/>
      <c r="AZ238" s="474"/>
      <c r="BA238" s="474"/>
      <c r="BB238" s="474"/>
      <c r="BC238" s="474"/>
      <c r="BD238" s="502"/>
      <c r="BE238" s="453"/>
      <c r="BF238" s="453"/>
      <c r="BG238" s="492"/>
      <c r="BH238" s="492"/>
    </row>
    <row r="239" spans="1:60" ht="14.85" customHeight="1">
      <c r="A239" s="461"/>
      <c r="B239" s="462"/>
      <c r="E239" s="462"/>
      <c r="F239" s="462"/>
      <c r="G239" s="453" t="s">
        <v>13</v>
      </c>
      <c r="H239" s="453"/>
      <c r="I239" s="492" t="e">
        <f>SUM(I237:J238)</f>
        <v>#REF!</v>
      </c>
      <c r="J239" s="492"/>
      <c r="K239" s="461"/>
      <c r="L239" s="462"/>
      <c r="M239" s="7"/>
      <c r="N239" s="7"/>
      <c r="O239" s="462"/>
      <c r="P239" s="462"/>
      <c r="Q239" s="453" t="s">
        <v>13</v>
      </c>
      <c r="R239" s="453"/>
      <c r="S239" s="492" t="e">
        <f>SUM(S237:T238)</f>
        <v>#REF!</v>
      </c>
      <c r="T239" s="492"/>
      <c r="U239" s="461"/>
      <c r="V239" s="462"/>
      <c r="Y239" s="462"/>
      <c r="Z239" s="462"/>
      <c r="AA239" s="453" t="s">
        <v>13</v>
      </c>
      <c r="AB239" s="453"/>
      <c r="AC239" s="492" t="e">
        <f>SUM(AC237:AD238)</f>
        <v>#REF!</v>
      </c>
      <c r="AD239" s="510"/>
      <c r="AE239" s="461"/>
      <c r="AF239" s="462"/>
      <c r="AG239" s="7"/>
      <c r="AH239" s="7"/>
      <c r="AI239" s="462"/>
      <c r="AJ239" s="462"/>
      <c r="AK239" s="453" t="s">
        <v>13</v>
      </c>
      <c r="AL239" s="453"/>
      <c r="AM239" s="492" t="e">
        <f>SUM(AM237:AN238)</f>
        <v>#REF!</v>
      </c>
      <c r="AN239" s="510"/>
      <c r="AO239" s="462"/>
      <c r="AP239" s="462"/>
      <c r="AQ239" s="7"/>
      <c r="AR239" s="7"/>
      <c r="AS239" s="462"/>
      <c r="AT239" s="462"/>
      <c r="AU239" s="479" t="s">
        <v>13</v>
      </c>
      <c r="AV239" s="479"/>
      <c r="AW239" s="492" t="e">
        <f>SUM(AW237:AX238)</f>
        <v>#REF!</v>
      </c>
      <c r="AX239" s="492"/>
      <c r="AY239" s="461"/>
      <c r="AZ239" s="462"/>
      <c r="BA239" s="7"/>
      <c r="BB239" s="7"/>
      <c r="BC239" s="462"/>
      <c r="BD239" s="462"/>
      <c r="BE239" s="453" t="s">
        <v>13</v>
      </c>
      <c r="BF239" s="453"/>
      <c r="BG239" s="492" t="e">
        <f>SUM(BG237:BH238)</f>
        <v>#REF!</v>
      </c>
      <c r="BH239" s="492"/>
    </row>
    <row r="240" spans="1:60" ht="6.75" customHeight="1">
      <c r="G240" s="500"/>
      <c r="H240" s="500"/>
      <c r="I240" s="535"/>
      <c r="J240" s="536"/>
      <c r="K240" s="71"/>
      <c r="L240" s="7"/>
      <c r="M240" s="7"/>
      <c r="N240" s="7"/>
      <c r="O240" s="7"/>
      <c r="P240" s="7"/>
      <c r="Q240" s="500"/>
      <c r="R240" s="500"/>
      <c r="S240" s="535"/>
      <c r="T240" s="536"/>
      <c r="AA240" s="500"/>
      <c r="AB240" s="500"/>
      <c r="AC240" s="535"/>
      <c r="AD240" s="535"/>
      <c r="AE240" s="71"/>
      <c r="AF240" s="7"/>
      <c r="AG240" s="7"/>
      <c r="AH240" s="7"/>
      <c r="AI240" s="7"/>
      <c r="AJ240" s="7"/>
      <c r="AK240" s="500"/>
      <c r="AL240" s="500"/>
      <c r="AM240" s="535"/>
      <c r="AN240" s="535"/>
      <c r="AO240" s="7"/>
      <c r="AP240" s="7"/>
      <c r="AQ240" s="7"/>
      <c r="AR240" s="7"/>
      <c r="AS240" s="7"/>
      <c r="AT240" s="7"/>
      <c r="AU240" s="599"/>
      <c r="AV240" s="599"/>
      <c r="AW240" s="535"/>
      <c r="AX240" s="536"/>
      <c r="AY240" s="71"/>
      <c r="AZ240" s="7"/>
      <c r="BA240" s="7"/>
      <c r="BB240" s="7"/>
      <c r="BC240" s="7"/>
      <c r="BD240" s="7"/>
      <c r="BE240" s="500"/>
      <c r="BF240" s="500"/>
      <c r="BG240" s="535"/>
      <c r="BH240" s="536"/>
    </row>
    <row r="241" spans="1:60" ht="18">
      <c r="A241" s="76" t="s">
        <v>38</v>
      </c>
      <c r="G241" s="46"/>
      <c r="H241" s="46"/>
      <c r="I241" s="42"/>
      <c r="J241" s="79"/>
      <c r="K241" s="76" t="s">
        <v>38</v>
      </c>
      <c r="L241" s="7"/>
      <c r="M241" s="7"/>
      <c r="N241" s="7"/>
      <c r="O241" s="7"/>
      <c r="P241" s="7"/>
      <c r="Q241" s="46"/>
      <c r="R241" s="46"/>
      <c r="S241" s="42"/>
      <c r="T241" s="79"/>
      <c r="U241" s="76" t="s">
        <v>38</v>
      </c>
      <c r="AA241" s="46"/>
      <c r="AB241" s="46"/>
      <c r="AC241" s="42"/>
      <c r="AD241" s="42"/>
      <c r="AE241" s="76" t="s">
        <v>38</v>
      </c>
      <c r="AF241" s="7"/>
      <c r="AG241" s="7"/>
      <c r="AH241" s="7"/>
      <c r="AI241" s="7"/>
      <c r="AJ241" s="7"/>
      <c r="AK241" s="46"/>
      <c r="AL241" s="46"/>
      <c r="AM241" s="42"/>
      <c r="AN241" s="42"/>
      <c r="AO241" s="77" t="s">
        <v>38</v>
      </c>
      <c r="AP241" s="7"/>
      <c r="AQ241" s="7"/>
      <c r="AR241" s="7"/>
      <c r="AS241" s="7"/>
      <c r="AT241" s="7"/>
      <c r="AU241" s="98"/>
      <c r="AV241" s="98"/>
      <c r="AW241" s="42"/>
      <c r="AX241" s="79"/>
      <c r="AY241" s="76" t="s">
        <v>38</v>
      </c>
      <c r="AZ241" s="7"/>
      <c r="BA241" s="7"/>
      <c r="BB241" s="7"/>
      <c r="BC241" s="7"/>
      <c r="BD241" s="7"/>
      <c r="BE241" s="46"/>
      <c r="BF241" s="46"/>
      <c r="BG241" s="42"/>
      <c r="BH241" s="79"/>
    </row>
    <row r="242" spans="1:60">
      <c r="A242" s="463" t="s">
        <v>25</v>
      </c>
      <c r="B242" s="463"/>
      <c r="C242" s="463"/>
      <c r="D242" s="463"/>
      <c r="E242" s="463"/>
      <c r="F242" s="463"/>
      <c r="G242" s="463" t="s">
        <v>39</v>
      </c>
      <c r="H242" s="463"/>
      <c r="I242" s="477" t="s">
        <v>11</v>
      </c>
      <c r="J242" s="477"/>
      <c r="K242" s="463" t="s">
        <v>25</v>
      </c>
      <c r="L242" s="463"/>
      <c r="M242" s="463"/>
      <c r="N242" s="463"/>
      <c r="O242" s="463"/>
      <c r="P242" s="463"/>
      <c r="Q242" s="463" t="s">
        <v>39</v>
      </c>
      <c r="R242" s="463"/>
      <c r="S242" s="477" t="s">
        <v>11</v>
      </c>
      <c r="T242" s="477"/>
      <c r="U242" s="463" t="s">
        <v>25</v>
      </c>
      <c r="V242" s="463"/>
      <c r="W242" s="463"/>
      <c r="X242" s="463"/>
      <c r="Y242" s="463"/>
      <c r="Z242" s="463"/>
      <c r="AA242" s="463" t="s">
        <v>39</v>
      </c>
      <c r="AB242" s="463"/>
      <c r="AC242" s="477" t="s">
        <v>11</v>
      </c>
      <c r="AD242" s="586"/>
      <c r="AE242" s="463" t="s">
        <v>25</v>
      </c>
      <c r="AF242" s="463"/>
      <c r="AG242" s="463"/>
      <c r="AH242" s="463"/>
      <c r="AI242" s="463"/>
      <c r="AJ242" s="463"/>
      <c r="AK242" s="463" t="s">
        <v>39</v>
      </c>
      <c r="AL242" s="463"/>
      <c r="AM242" s="477" t="s">
        <v>11</v>
      </c>
      <c r="AN242" s="586"/>
      <c r="AO242" s="600" t="s">
        <v>25</v>
      </c>
      <c r="AP242" s="463"/>
      <c r="AQ242" s="463"/>
      <c r="AR242" s="463"/>
      <c r="AS242" s="463"/>
      <c r="AT242" s="463"/>
      <c r="AU242" s="485" t="s">
        <v>39</v>
      </c>
      <c r="AV242" s="485"/>
      <c r="AW242" s="477" t="s">
        <v>11</v>
      </c>
      <c r="AX242" s="477"/>
      <c r="AY242" s="463" t="s">
        <v>25</v>
      </c>
      <c r="AZ242" s="463"/>
      <c r="BA242" s="463"/>
      <c r="BB242" s="463"/>
      <c r="BC242" s="463"/>
      <c r="BD242" s="463"/>
      <c r="BE242" s="463" t="s">
        <v>39</v>
      </c>
      <c r="BF242" s="463"/>
      <c r="BG242" s="477" t="s">
        <v>11</v>
      </c>
      <c r="BH242" s="477"/>
    </row>
    <row r="243" spans="1:60" ht="14.85" customHeight="1">
      <c r="A243" s="469" t="s">
        <v>147</v>
      </c>
      <c r="B243" s="469"/>
      <c r="C243" s="469"/>
      <c r="D243" s="469"/>
      <c r="E243" s="469"/>
      <c r="F243" s="532"/>
      <c r="G243" s="533">
        <f>$G$47</f>
        <v>0.25</v>
      </c>
      <c r="H243" s="533"/>
      <c r="I243" s="534" t="e">
        <f>(I239+I233+I226+I216)*G243</f>
        <v>#REF!</v>
      </c>
      <c r="J243" s="534"/>
      <c r="K243" s="469" t="s">
        <v>147</v>
      </c>
      <c r="L243" s="469"/>
      <c r="M243" s="469"/>
      <c r="N243" s="469"/>
      <c r="O243" s="469"/>
      <c r="P243" s="532"/>
      <c r="Q243" s="533">
        <f>$G$47</f>
        <v>0.25</v>
      </c>
      <c r="R243" s="533"/>
      <c r="S243" s="534" t="e">
        <f>(S239+S233+S226+S216)*Q243</f>
        <v>#REF!</v>
      </c>
      <c r="T243" s="534"/>
      <c r="U243" s="469" t="s">
        <v>147</v>
      </c>
      <c r="V243" s="469"/>
      <c r="W243" s="469"/>
      <c r="X243" s="469"/>
      <c r="Y243" s="469"/>
      <c r="Z243" s="532"/>
      <c r="AA243" s="533">
        <f>$G$47</f>
        <v>0.25</v>
      </c>
      <c r="AB243" s="533"/>
      <c r="AC243" s="534" t="e">
        <f>(AC239+AC233+AC226+AC216)*AA243</f>
        <v>#REF!</v>
      </c>
      <c r="AD243" s="467"/>
      <c r="AE243" s="469" t="s">
        <v>147</v>
      </c>
      <c r="AF243" s="469"/>
      <c r="AG243" s="469"/>
      <c r="AH243" s="469"/>
      <c r="AI243" s="469"/>
      <c r="AJ243" s="532"/>
      <c r="AK243" s="533">
        <f>$G$47</f>
        <v>0.25</v>
      </c>
      <c r="AL243" s="533"/>
      <c r="AM243" s="534" t="e">
        <f>(AM239+AM233+AM226+AM216)*AK243</f>
        <v>#REF!</v>
      </c>
      <c r="AN243" s="467"/>
      <c r="AO243" s="578" t="s">
        <v>147</v>
      </c>
      <c r="AP243" s="469"/>
      <c r="AQ243" s="469"/>
      <c r="AR243" s="469"/>
      <c r="AS243" s="469"/>
      <c r="AT243" s="532"/>
      <c r="AU243" s="533">
        <f>$G$47</f>
        <v>0.25</v>
      </c>
      <c r="AV243" s="533"/>
      <c r="AW243" s="534" t="e">
        <f>(AW239+AW233+AW226+AW216)*AU243</f>
        <v>#REF!</v>
      </c>
      <c r="AX243" s="534"/>
      <c r="AY243" s="469" t="s">
        <v>147</v>
      </c>
      <c r="AZ243" s="469"/>
      <c r="BA243" s="469"/>
      <c r="BB243" s="469"/>
      <c r="BC243" s="469"/>
      <c r="BD243" s="532"/>
      <c r="BE243" s="533">
        <f>$G$47</f>
        <v>0.25</v>
      </c>
      <c r="BF243" s="533"/>
      <c r="BG243" s="534" t="e">
        <f>(BG239+BG233+BG226+BG216)*BE243</f>
        <v>#REF!</v>
      </c>
      <c r="BH243" s="534"/>
    </row>
    <row r="244" spans="1:60" ht="14.85" customHeight="1">
      <c r="A244" s="483"/>
      <c r="B244" s="484"/>
      <c r="C244" s="484"/>
      <c r="D244" s="484"/>
      <c r="E244" s="484"/>
      <c r="F244" s="484"/>
      <c r="G244" s="453" t="s">
        <v>13</v>
      </c>
      <c r="H244" s="453"/>
      <c r="I244" s="492" t="e">
        <f>I243</f>
        <v>#REF!</v>
      </c>
      <c r="J244" s="492"/>
      <c r="K244" s="483"/>
      <c r="L244" s="484"/>
      <c r="M244" s="484"/>
      <c r="N244" s="484"/>
      <c r="O244" s="484"/>
      <c r="P244" s="484"/>
      <c r="Q244" s="453" t="s">
        <v>13</v>
      </c>
      <c r="R244" s="453"/>
      <c r="S244" s="492" t="e">
        <f>S243</f>
        <v>#REF!</v>
      </c>
      <c r="T244" s="492"/>
      <c r="U244" s="483"/>
      <c r="V244" s="484"/>
      <c r="W244" s="484"/>
      <c r="X244" s="484"/>
      <c r="Y244" s="484"/>
      <c r="Z244" s="484"/>
      <c r="AA244" s="453" t="s">
        <v>13</v>
      </c>
      <c r="AB244" s="453"/>
      <c r="AC244" s="492" t="e">
        <f>AC243</f>
        <v>#REF!</v>
      </c>
      <c r="AD244" s="510"/>
      <c r="AE244" s="483"/>
      <c r="AF244" s="484"/>
      <c r="AG244" s="484"/>
      <c r="AH244" s="484"/>
      <c r="AI244" s="484"/>
      <c r="AJ244" s="484"/>
      <c r="AK244" s="453" t="s">
        <v>13</v>
      </c>
      <c r="AL244" s="453"/>
      <c r="AM244" s="492" t="e">
        <f>AM243</f>
        <v>#REF!</v>
      </c>
      <c r="AN244" s="510"/>
      <c r="AO244" s="484"/>
      <c r="AP244" s="484"/>
      <c r="AQ244" s="484"/>
      <c r="AR244" s="484"/>
      <c r="AS244" s="484"/>
      <c r="AT244" s="484"/>
      <c r="AU244" s="479" t="s">
        <v>13</v>
      </c>
      <c r="AV244" s="479"/>
      <c r="AW244" s="492" t="e">
        <f>AW243</f>
        <v>#REF!</v>
      </c>
      <c r="AX244" s="492"/>
      <c r="AY244" s="483"/>
      <c r="AZ244" s="484"/>
      <c r="BA244" s="484"/>
      <c r="BB244" s="484"/>
      <c r="BC244" s="484"/>
      <c r="BD244" s="484"/>
      <c r="BE244" s="453" t="s">
        <v>13</v>
      </c>
      <c r="BF244" s="453"/>
      <c r="BG244" s="492" t="e">
        <f>BG243</f>
        <v>#REF!</v>
      </c>
      <c r="BH244" s="492"/>
    </row>
    <row r="245" spans="1:60" ht="14.85" customHeight="1">
      <c r="A245" s="483"/>
      <c r="B245" s="484"/>
      <c r="C245" s="484"/>
      <c r="D245" s="484"/>
      <c r="E245" s="484"/>
      <c r="F245" s="484"/>
      <c r="G245" s="489"/>
      <c r="H245" s="489"/>
      <c r="I245" s="490"/>
      <c r="J245" s="491"/>
      <c r="K245" s="483"/>
      <c r="L245" s="484"/>
      <c r="M245" s="484"/>
      <c r="N245" s="484"/>
      <c r="O245" s="484"/>
      <c r="P245" s="484"/>
      <c r="Q245" s="489"/>
      <c r="R245" s="489"/>
      <c r="S245" s="490"/>
      <c r="T245" s="491"/>
      <c r="U245" s="483"/>
      <c r="V245" s="484"/>
      <c r="W245" s="484"/>
      <c r="X245" s="484"/>
      <c r="Y245" s="484"/>
      <c r="Z245" s="484"/>
      <c r="AA245" s="489"/>
      <c r="AB245" s="489"/>
      <c r="AC245" s="490"/>
      <c r="AD245" s="490"/>
      <c r="AE245" s="483"/>
      <c r="AF245" s="484"/>
      <c r="AG245" s="484"/>
      <c r="AH245" s="484"/>
      <c r="AI245" s="484"/>
      <c r="AJ245" s="484"/>
      <c r="AK245" s="489"/>
      <c r="AL245" s="489"/>
      <c r="AM245" s="490"/>
      <c r="AN245" s="490"/>
      <c r="AO245" s="484"/>
      <c r="AP245" s="484"/>
      <c r="AQ245" s="484"/>
      <c r="AR245" s="484"/>
      <c r="AS245" s="484"/>
      <c r="AT245" s="484"/>
      <c r="AU245" s="596"/>
      <c r="AV245" s="596"/>
      <c r="AW245" s="490"/>
      <c r="AX245" s="491"/>
      <c r="AY245" s="483"/>
      <c r="AZ245" s="484"/>
      <c r="BA245" s="484"/>
      <c r="BB245" s="484"/>
      <c r="BC245" s="484"/>
      <c r="BD245" s="484"/>
      <c r="BE245" s="489"/>
      <c r="BF245" s="489"/>
      <c r="BG245" s="490"/>
      <c r="BH245" s="491"/>
    </row>
    <row r="246" spans="1:60" ht="14.85" customHeight="1">
      <c r="A246" s="453" t="s">
        <v>148</v>
      </c>
      <c r="B246" s="453"/>
      <c r="C246" s="453"/>
      <c r="D246" s="453"/>
      <c r="E246" s="453"/>
      <c r="F246" s="453"/>
      <c r="G246" s="453"/>
      <c r="H246" s="453"/>
      <c r="I246" s="492" t="e">
        <f>#REF!</f>
        <v>#REF!</v>
      </c>
      <c r="J246" s="492"/>
      <c r="K246" s="453" t="s">
        <v>148</v>
      </c>
      <c r="L246" s="453"/>
      <c r="M246" s="453"/>
      <c r="N246" s="453"/>
      <c r="O246" s="453"/>
      <c r="P246" s="453"/>
      <c r="Q246" s="453"/>
      <c r="R246" s="453"/>
      <c r="S246" s="492" t="e">
        <f>S244+S239+S233+S226+S216</f>
        <v>#REF!</v>
      </c>
      <c r="T246" s="492"/>
      <c r="U246" s="453" t="s">
        <v>148</v>
      </c>
      <c r="V246" s="453"/>
      <c r="W246" s="453"/>
      <c r="X246" s="453"/>
      <c r="Y246" s="453"/>
      <c r="Z246" s="453"/>
      <c r="AA246" s="453"/>
      <c r="AB246" s="453"/>
      <c r="AC246" s="492">
        <f>[1]Hoja1!$L$55</f>
        <v>4831</v>
      </c>
      <c r="AD246" s="510"/>
      <c r="AE246" s="453" t="s">
        <v>148</v>
      </c>
      <c r="AF246" s="453"/>
      <c r="AG246" s="453"/>
      <c r="AH246" s="453"/>
      <c r="AI246" s="453"/>
      <c r="AJ246" s="453"/>
      <c r="AK246" s="453"/>
      <c r="AL246" s="453"/>
      <c r="AM246" s="492" t="e">
        <f>AM244+AM239+AM233+AM226+AM216</f>
        <v>#REF!</v>
      </c>
      <c r="AN246" s="510"/>
      <c r="AO246" s="502" t="s">
        <v>148</v>
      </c>
      <c r="AP246" s="453"/>
      <c r="AQ246" s="453"/>
      <c r="AR246" s="453"/>
      <c r="AS246" s="453"/>
      <c r="AT246" s="453"/>
      <c r="AU246" s="453"/>
      <c r="AV246" s="453"/>
      <c r="AW246" s="492" t="e">
        <f>AW244+AW239+AW233+AW226</f>
        <v>#REF!</v>
      </c>
      <c r="AX246" s="492"/>
      <c r="AY246" s="453" t="s">
        <v>148</v>
      </c>
      <c r="AZ246" s="453"/>
      <c r="BA246" s="453"/>
      <c r="BB246" s="453"/>
      <c r="BC246" s="453"/>
      <c r="BD246" s="453"/>
      <c r="BE246" s="453"/>
      <c r="BF246" s="453"/>
      <c r="BG246" s="492" t="e">
        <f>BG244+BG239+BG233+BG226+BG216</f>
        <v>#REF!</v>
      </c>
      <c r="BH246" s="492"/>
    </row>
    <row r="247" spans="1:60" ht="20.25" customHeight="1">
      <c r="A247" s="518" t="s">
        <v>16</v>
      </c>
      <c r="B247" s="519"/>
      <c r="C247" s="519"/>
      <c r="D247" s="519"/>
      <c r="E247" s="519"/>
      <c r="F247" s="519"/>
      <c r="G247" s="519"/>
      <c r="H247" s="519"/>
      <c r="I247" s="519"/>
      <c r="J247" s="544"/>
      <c r="K247" s="518" t="s">
        <v>16</v>
      </c>
      <c r="L247" s="519"/>
      <c r="M247" s="519"/>
      <c r="N247" s="519"/>
      <c r="O247" s="519"/>
      <c r="P247" s="519"/>
      <c r="Q247" s="519"/>
      <c r="R247" s="519"/>
      <c r="S247" s="519"/>
      <c r="T247" s="544"/>
      <c r="U247" s="518" t="s">
        <v>16</v>
      </c>
      <c r="V247" s="519"/>
      <c r="W247" s="519"/>
      <c r="X247" s="519"/>
      <c r="Y247" s="519"/>
      <c r="Z247" s="519"/>
      <c r="AA247" s="519"/>
      <c r="AB247" s="519"/>
      <c r="AC247" s="519"/>
      <c r="AD247" s="519"/>
      <c r="AE247" s="597"/>
      <c r="AF247" s="597"/>
      <c r="AG247" s="597"/>
      <c r="AH247" s="597"/>
      <c r="AI247" s="597"/>
      <c r="AJ247" s="597"/>
      <c r="AK247" s="597"/>
      <c r="AL247" s="597"/>
      <c r="AM247" s="597"/>
      <c r="AN247" s="597"/>
      <c r="AO247" s="519" t="s">
        <v>16</v>
      </c>
      <c r="AP247" s="519"/>
      <c r="AQ247" s="519"/>
      <c r="AR247" s="519"/>
      <c r="AS247" s="519"/>
      <c r="AT247" s="519"/>
      <c r="AU247" s="519"/>
      <c r="AV247" s="519"/>
      <c r="AW247" s="519"/>
      <c r="AX247" s="544"/>
      <c r="AY247" s="597"/>
      <c r="AZ247" s="597"/>
      <c r="BA247" s="597"/>
      <c r="BB247" s="597"/>
      <c r="BC247" s="597"/>
      <c r="BD247" s="597"/>
      <c r="BE247" s="597"/>
      <c r="BF247" s="597"/>
      <c r="BG247" s="597"/>
      <c r="BH247" s="597"/>
    </row>
    <row r="248" spans="1:60" s="6" customFormat="1" ht="8.25" customHeight="1">
      <c r="A248" s="70"/>
      <c r="B248" s="11"/>
      <c r="C248" s="11"/>
      <c r="D248" s="11"/>
      <c r="E248" s="11"/>
      <c r="F248" s="11"/>
      <c r="G248" s="11"/>
      <c r="H248" s="11"/>
      <c r="I248" s="67"/>
      <c r="J248" s="84"/>
      <c r="K248" s="70"/>
      <c r="L248" s="11"/>
      <c r="M248" s="11"/>
      <c r="N248" s="11"/>
      <c r="O248" s="11"/>
      <c r="P248" s="11"/>
      <c r="Q248" s="11"/>
      <c r="R248" s="11"/>
      <c r="S248" s="11"/>
      <c r="T248" s="52"/>
      <c r="U248" s="70"/>
      <c r="V248" s="11"/>
      <c r="W248" s="11"/>
      <c r="X248" s="11"/>
      <c r="Y248" s="11"/>
      <c r="Z248" s="11"/>
      <c r="AA248" s="11"/>
      <c r="AB248" s="11"/>
      <c r="AC248" s="11"/>
      <c r="AD248" s="11"/>
      <c r="AE248" s="63"/>
      <c r="AF248" s="63"/>
      <c r="AG248" s="63"/>
      <c r="AH248" s="63"/>
      <c r="AI248" s="63"/>
      <c r="AJ248" s="63"/>
      <c r="AK248" s="63"/>
      <c r="AL248" s="63"/>
      <c r="AM248" s="63"/>
      <c r="AN248" s="63"/>
      <c r="AO248" s="11"/>
      <c r="AP248" s="11"/>
      <c r="AQ248" s="11"/>
      <c r="AR248" s="11"/>
      <c r="AS248" s="11"/>
      <c r="AT248" s="11"/>
      <c r="AU248" s="50"/>
      <c r="AV248" s="50"/>
      <c r="AW248" s="11"/>
      <c r="AX248" s="52"/>
      <c r="AY248" s="63"/>
      <c r="AZ248" s="63"/>
      <c r="BA248" s="63"/>
      <c r="BB248" s="63"/>
      <c r="BC248" s="63"/>
      <c r="BD248" s="63"/>
      <c r="BE248" s="63"/>
      <c r="BF248" s="63"/>
      <c r="BG248" s="63"/>
      <c r="BH248" s="63"/>
    </row>
    <row r="249" spans="1:60" ht="14.85" customHeight="1">
      <c r="A249" s="501" t="s">
        <v>4</v>
      </c>
      <c r="B249" s="501"/>
      <c r="C249" s="453" t="str">
        <f>$C$3</f>
        <v>READECUACIÓN SEDE SERVICIOS GENERALES</v>
      </c>
      <c r="D249" s="453"/>
      <c r="E249" s="453"/>
      <c r="F249" s="453"/>
      <c r="G249" s="453"/>
      <c r="H249" s="453"/>
      <c r="I249" s="453"/>
      <c r="J249" s="453"/>
      <c r="K249" s="501" t="s">
        <v>4</v>
      </c>
      <c r="L249" s="501"/>
      <c r="M249" s="453" t="str">
        <f>$C$3</f>
        <v>READECUACIÓN SEDE SERVICIOS GENERALES</v>
      </c>
      <c r="N249" s="453"/>
      <c r="O249" s="453"/>
      <c r="P249" s="453"/>
      <c r="Q249" s="453"/>
      <c r="R249" s="453"/>
      <c r="S249" s="453"/>
      <c r="T249" s="453"/>
      <c r="U249" s="501" t="s">
        <v>4</v>
      </c>
      <c r="V249" s="501"/>
      <c r="W249" s="453" t="str">
        <f>$C$3</f>
        <v>READECUACIÓN SEDE SERVICIOS GENERALES</v>
      </c>
      <c r="X249" s="453"/>
      <c r="Y249" s="453"/>
      <c r="Z249" s="453"/>
      <c r="AA249" s="453"/>
      <c r="AB249" s="453"/>
      <c r="AC249" s="453"/>
      <c r="AD249" s="480"/>
      <c r="AE249" s="603"/>
      <c r="AF249" s="603"/>
      <c r="AG249" s="484"/>
      <c r="AH249" s="484"/>
      <c r="AI249" s="484"/>
      <c r="AJ249" s="484"/>
      <c r="AK249" s="484"/>
      <c r="AL249" s="484"/>
      <c r="AM249" s="484"/>
      <c r="AN249" s="484"/>
      <c r="AO249" s="472" t="s">
        <v>4</v>
      </c>
      <c r="AP249" s="501"/>
      <c r="AQ249" s="453" t="str">
        <f>$C$3</f>
        <v>READECUACIÓN SEDE SERVICIOS GENERALES</v>
      </c>
      <c r="AR249" s="453"/>
      <c r="AS249" s="453"/>
      <c r="AT249" s="453"/>
      <c r="AU249" s="453"/>
      <c r="AV249" s="453"/>
      <c r="AW249" s="453"/>
      <c r="AX249" s="453"/>
      <c r="AY249" s="603"/>
      <c r="AZ249" s="603"/>
      <c r="BA249" s="484"/>
      <c r="BB249" s="484"/>
      <c r="BC249" s="484"/>
      <c r="BD249" s="484"/>
      <c r="BE249" s="484"/>
      <c r="BF249" s="484"/>
      <c r="BG249" s="484"/>
      <c r="BH249" s="484"/>
    </row>
    <row r="250" spans="1:60" ht="14.85" customHeight="1">
      <c r="A250" s="501" t="s">
        <v>5</v>
      </c>
      <c r="B250" s="501"/>
      <c r="C250" s="453" t="str">
        <f>$C$4</f>
        <v>UNIVERSIDAD DEL CAUCA -SERVICIOS GENERALES</v>
      </c>
      <c r="D250" s="453"/>
      <c r="E250" s="453"/>
      <c r="F250" s="453"/>
      <c r="G250" s="453"/>
      <c r="H250" s="453"/>
      <c r="I250" s="453"/>
      <c r="J250" s="453"/>
      <c r="K250" s="501" t="s">
        <v>5</v>
      </c>
      <c r="L250" s="501"/>
      <c r="M250" s="453" t="str">
        <f>$C$4</f>
        <v>UNIVERSIDAD DEL CAUCA -SERVICIOS GENERALES</v>
      </c>
      <c r="N250" s="453"/>
      <c r="O250" s="453"/>
      <c r="P250" s="453"/>
      <c r="Q250" s="453"/>
      <c r="R250" s="453"/>
      <c r="S250" s="453"/>
      <c r="T250" s="453"/>
      <c r="U250" s="501" t="s">
        <v>5</v>
      </c>
      <c r="V250" s="501"/>
      <c r="W250" s="453" t="str">
        <f>$C$4</f>
        <v>UNIVERSIDAD DEL CAUCA -SERVICIOS GENERALES</v>
      </c>
      <c r="X250" s="453"/>
      <c r="Y250" s="453"/>
      <c r="Z250" s="453"/>
      <c r="AA250" s="453"/>
      <c r="AB250" s="453"/>
      <c r="AC250" s="453"/>
      <c r="AD250" s="480"/>
      <c r="AE250" s="603"/>
      <c r="AF250" s="603"/>
      <c r="AG250" s="484"/>
      <c r="AH250" s="484"/>
      <c r="AI250" s="484"/>
      <c r="AJ250" s="484"/>
      <c r="AK250" s="484"/>
      <c r="AL250" s="484"/>
      <c r="AM250" s="484"/>
      <c r="AN250" s="484"/>
      <c r="AO250" s="472" t="s">
        <v>5</v>
      </c>
      <c r="AP250" s="501"/>
      <c r="AQ250" s="453" t="str">
        <f>$C$4</f>
        <v>UNIVERSIDAD DEL CAUCA -SERVICIOS GENERALES</v>
      </c>
      <c r="AR250" s="453"/>
      <c r="AS250" s="453"/>
      <c r="AT250" s="453"/>
      <c r="AU250" s="453"/>
      <c r="AV250" s="453"/>
      <c r="AW250" s="453"/>
      <c r="AX250" s="453"/>
      <c r="AY250" s="603"/>
      <c r="AZ250" s="603"/>
      <c r="BA250" s="484"/>
      <c r="BB250" s="484"/>
      <c r="BC250" s="484"/>
      <c r="BD250" s="484"/>
      <c r="BE250" s="484"/>
      <c r="BF250" s="484"/>
      <c r="BG250" s="484"/>
      <c r="BH250" s="484"/>
    </row>
    <row r="251" spans="1:60" ht="14.85" customHeight="1">
      <c r="A251" s="501" t="s">
        <v>17</v>
      </c>
      <c r="B251" s="501"/>
      <c r="C251" s="453" t="str">
        <f>$C$5</f>
        <v>UNIVERSIDAD DEL CAUCA</v>
      </c>
      <c r="D251" s="453"/>
      <c r="E251" s="453"/>
      <c r="F251" s="453"/>
      <c r="G251" s="453"/>
      <c r="H251" s="453"/>
      <c r="I251" s="453"/>
      <c r="J251" s="453"/>
      <c r="K251" s="501" t="s">
        <v>17</v>
      </c>
      <c r="L251" s="501"/>
      <c r="M251" s="453" t="str">
        <f>$C$5</f>
        <v>UNIVERSIDAD DEL CAUCA</v>
      </c>
      <c r="N251" s="453"/>
      <c r="O251" s="453"/>
      <c r="P251" s="453"/>
      <c r="Q251" s="453"/>
      <c r="R251" s="453"/>
      <c r="S251" s="453"/>
      <c r="T251" s="453"/>
      <c r="U251" s="501" t="s">
        <v>17</v>
      </c>
      <c r="V251" s="501"/>
      <c r="W251" s="453" t="str">
        <f>$C$5</f>
        <v>UNIVERSIDAD DEL CAUCA</v>
      </c>
      <c r="X251" s="453"/>
      <c r="Y251" s="453"/>
      <c r="Z251" s="453"/>
      <c r="AA251" s="453"/>
      <c r="AB251" s="453"/>
      <c r="AC251" s="453"/>
      <c r="AD251" s="480"/>
      <c r="AE251" s="603"/>
      <c r="AF251" s="603"/>
      <c r="AG251" s="484"/>
      <c r="AH251" s="484"/>
      <c r="AI251" s="484"/>
      <c r="AJ251" s="484"/>
      <c r="AK251" s="484"/>
      <c r="AL251" s="484"/>
      <c r="AM251" s="484"/>
      <c r="AN251" s="484"/>
      <c r="AO251" s="472" t="s">
        <v>17</v>
      </c>
      <c r="AP251" s="501"/>
      <c r="AQ251" s="453" t="str">
        <f>$C$5</f>
        <v>UNIVERSIDAD DEL CAUCA</v>
      </c>
      <c r="AR251" s="453"/>
      <c r="AS251" s="453"/>
      <c r="AT251" s="453"/>
      <c r="AU251" s="453"/>
      <c r="AV251" s="453"/>
      <c r="AW251" s="453"/>
      <c r="AX251" s="453"/>
      <c r="AY251" s="603"/>
      <c r="AZ251" s="603"/>
      <c r="BA251" s="484"/>
      <c r="BB251" s="484"/>
      <c r="BC251" s="484"/>
      <c r="BD251" s="484"/>
      <c r="BE251" s="484"/>
      <c r="BF251" s="484"/>
      <c r="BG251" s="484"/>
      <c r="BH251" s="484"/>
    </row>
    <row r="252" spans="1:60" ht="14.85" customHeight="1">
      <c r="A252" s="482" t="s">
        <v>18</v>
      </c>
      <c r="B252" s="472"/>
      <c r="C252" s="480" t="str">
        <f>$C$6</f>
        <v>ING. JOHN JAIRO LEDEZMA SOLANO</v>
      </c>
      <c r="D252" s="474"/>
      <c r="E252" s="474"/>
      <c r="F252" s="474"/>
      <c r="G252" s="474"/>
      <c r="H252" s="474"/>
      <c r="I252" s="474"/>
      <c r="J252" s="502"/>
      <c r="K252" s="482" t="s">
        <v>18</v>
      </c>
      <c r="L252" s="472"/>
      <c r="M252" s="480" t="str">
        <f>$C$6</f>
        <v>ING. JOHN JAIRO LEDEZMA SOLANO</v>
      </c>
      <c r="N252" s="474"/>
      <c r="O252" s="474"/>
      <c r="P252" s="474"/>
      <c r="Q252" s="474"/>
      <c r="R252" s="474"/>
      <c r="S252" s="474"/>
      <c r="T252" s="502"/>
      <c r="U252" s="482" t="s">
        <v>18</v>
      </c>
      <c r="V252" s="472"/>
      <c r="W252" s="480" t="str">
        <f>$C$6</f>
        <v>ING. JOHN JAIRO LEDEZMA SOLANO</v>
      </c>
      <c r="X252" s="474"/>
      <c r="Y252" s="474"/>
      <c r="Z252" s="474"/>
      <c r="AA252" s="474"/>
      <c r="AB252" s="474"/>
      <c r="AC252" s="474"/>
      <c r="AD252" s="474"/>
      <c r="AE252" s="603"/>
      <c r="AF252" s="603"/>
      <c r="AG252" s="484"/>
      <c r="AH252" s="484"/>
      <c r="AI252" s="484"/>
      <c r="AJ252" s="484"/>
      <c r="AK252" s="484"/>
      <c r="AL252" s="484"/>
      <c r="AM252" s="484"/>
      <c r="AN252" s="484"/>
      <c r="AO252" s="471" t="s">
        <v>18</v>
      </c>
      <c r="AP252" s="472"/>
      <c r="AQ252" s="480" t="str">
        <f>$C$6</f>
        <v>ING. JOHN JAIRO LEDEZMA SOLANO</v>
      </c>
      <c r="AR252" s="474"/>
      <c r="AS252" s="474"/>
      <c r="AT252" s="474"/>
      <c r="AU252" s="474"/>
      <c r="AV252" s="474"/>
      <c r="AW252" s="474"/>
      <c r="AX252" s="502"/>
      <c r="AY252" s="603"/>
      <c r="AZ252" s="603"/>
      <c r="BA252" s="484"/>
      <c r="BB252" s="484"/>
      <c r="BC252" s="484"/>
      <c r="BD252" s="484"/>
      <c r="BE252" s="484"/>
      <c r="BF252" s="484"/>
      <c r="BG252" s="484"/>
      <c r="BH252" s="484"/>
    </row>
    <row r="253" spans="1:60" ht="14.85" customHeight="1">
      <c r="A253" s="501" t="s">
        <v>6</v>
      </c>
      <c r="B253" s="501"/>
      <c r="C253" s="539" t="str">
        <f>$C$7</f>
        <v>FEBRERO DE 2011</v>
      </c>
      <c r="D253" s="540"/>
      <c r="E253" s="540"/>
      <c r="F253" s="531" t="str">
        <f>$F$7</f>
        <v>MP 19202-128892 CAU</v>
      </c>
      <c r="G253" s="531"/>
      <c r="H253" s="531"/>
      <c r="I253" s="531"/>
      <c r="J253" s="531"/>
      <c r="K253" s="501" t="s">
        <v>6</v>
      </c>
      <c r="L253" s="501"/>
      <c r="M253" s="539" t="str">
        <f>$C$7</f>
        <v>FEBRERO DE 2011</v>
      </c>
      <c r="N253" s="540"/>
      <c r="O253" s="540"/>
      <c r="P253" s="531" t="str">
        <f>$F$7</f>
        <v>MP 19202-128892 CAU</v>
      </c>
      <c r="Q253" s="531"/>
      <c r="R253" s="531"/>
      <c r="S253" s="531"/>
      <c r="T253" s="531"/>
      <c r="U253" s="501" t="s">
        <v>6</v>
      </c>
      <c r="V253" s="501"/>
      <c r="W253" s="539" t="str">
        <f>$C$7</f>
        <v>FEBRERO DE 2011</v>
      </c>
      <c r="X253" s="540"/>
      <c r="Y253" s="540"/>
      <c r="Z253" s="531" t="str">
        <f>$F$7</f>
        <v>MP 19202-128892 CAU</v>
      </c>
      <c r="AA253" s="531"/>
      <c r="AB253" s="531"/>
      <c r="AC253" s="531"/>
      <c r="AD253" s="539"/>
      <c r="AE253" s="603"/>
      <c r="AF253" s="603"/>
      <c r="AG253" s="602"/>
      <c r="AH253" s="602"/>
      <c r="AI253" s="602"/>
      <c r="AJ253" s="602"/>
      <c r="AK253" s="602"/>
      <c r="AL253" s="602"/>
      <c r="AM253" s="602"/>
      <c r="AN253" s="602"/>
      <c r="AO253" s="472" t="s">
        <v>6</v>
      </c>
      <c r="AP253" s="501"/>
      <c r="AQ253" s="539" t="str">
        <f>$C$7</f>
        <v>FEBRERO DE 2011</v>
      </c>
      <c r="AR253" s="540"/>
      <c r="AS253" s="540"/>
      <c r="AT253" s="531" t="str">
        <f>$F$7</f>
        <v>MP 19202-128892 CAU</v>
      </c>
      <c r="AU253" s="531"/>
      <c r="AV253" s="531"/>
      <c r="AW253" s="531"/>
      <c r="AX253" s="531"/>
      <c r="AY253" s="603"/>
      <c r="AZ253" s="603"/>
      <c r="BA253" s="602"/>
      <c r="BB253" s="602"/>
      <c r="BC253" s="602"/>
      <c r="BD253" s="602"/>
      <c r="BE253" s="602"/>
      <c r="BF253" s="602"/>
      <c r="BG253" s="602"/>
      <c r="BH253" s="602"/>
    </row>
    <row r="254" spans="1:60" ht="4.5" customHeight="1">
      <c r="B254" s="72"/>
      <c r="C254" s="72"/>
      <c r="D254" s="72"/>
      <c r="E254" s="72"/>
      <c r="F254" s="72"/>
      <c r="G254" s="72"/>
      <c r="K254" s="71"/>
      <c r="L254" s="72"/>
      <c r="M254" s="72"/>
      <c r="N254" s="72"/>
      <c r="O254" s="72"/>
      <c r="P254" s="72"/>
      <c r="Q254" s="72"/>
      <c r="R254" s="7"/>
      <c r="S254" s="7"/>
      <c r="T254" s="106"/>
      <c r="V254" s="72"/>
      <c r="W254" s="72"/>
      <c r="X254" s="72"/>
      <c r="Y254" s="72"/>
      <c r="Z254" s="72"/>
      <c r="AA254" s="72"/>
      <c r="AB254" s="7"/>
      <c r="AD254" s="7"/>
      <c r="AE254" s="62"/>
      <c r="AF254" s="64"/>
      <c r="AG254" s="64"/>
      <c r="AH254" s="64"/>
      <c r="AI254" s="64"/>
      <c r="AJ254" s="64"/>
      <c r="AK254" s="64"/>
      <c r="AL254" s="62"/>
      <c r="AM254" s="62"/>
      <c r="AN254" s="62"/>
      <c r="AO254" s="7"/>
      <c r="AP254" s="72"/>
      <c r="AQ254" s="72"/>
      <c r="AR254" s="72"/>
      <c r="AS254" s="72"/>
      <c r="AT254" s="72"/>
      <c r="AU254" s="104"/>
      <c r="AV254" s="105"/>
      <c r="AW254" s="7"/>
      <c r="AX254" s="106"/>
      <c r="AY254" s="62"/>
      <c r="AZ254" s="64"/>
      <c r="BA254" s="64"/>
      <c r="BB254" s="64"/>
      <c r="BC254" s="64"/>
      <c r="BD254" s="64"/>
      <c r="BE254" s="64"/>
      <c r="BF254" s="62"/>
      <c r="BG254" s="62"/>
      <c r="BH254" s="62"/>
    </row>
    <row r="255" spans="1:60" ht="14.85" customHeight="1">
      <c r="A255" s="5" t="s">
        <v>9</v>
      </c>
      <c r="B255" s="549" t="s">
        <v>8</v>
      </c>
      <c r="C255" s="453" t="e">
        <f>#REF!</f>
        <v>#REF!</v>
      </c>
      <c r="D255" s="453"/>
      <c r="E255" s="453"/>
      <c r="F255" s="549" t="s">
        <v>10</v>
      </c>
      <c r="G255" s="549" t="e">
        <f>#REF!</f>
        <v>#REF!</v>
      </c>
      <c r="H255" s="513" t="s">
        <v>23</v>
      </c>
      <c r="I255" s="500"/>
      <c r="J255" s="514"/>
      <c r="K255" s="5" t="s">
        <v>9</v>
      </c>
      <c r="L255" s="549" t="s">
        <v>8</v>
      </c>
      <c r="M255" s="453" t="e">
        <f>#REF!</f>
        <v>#REF!</v>
      </c>
      <c r="N255" s="453"/>
      <c r="O255" s="453"/>
      <c r="P255" s="549" t="s">
        <v>10</v>
      </c>
      <c r="Q255" s="549" t="e">
        <f>#REF!</f>
        <v>#REF!</v>
      </c>
      <c r="R255" s="513" t="s">
        <v>23</v>
      </c>
      <c r="S255" s="500"/>
      <c r="T255" s="514"/>
      <c r="U255" s="5" t="s">
        <v>9</v>
      </c>
      <c r="V255" s="549" t="s">
        <v>8</v>
      </c>
      <c r="W255" s="453" t="e">
        <f>#REF!</f>
        <v>#REF!</v>
      </c>
      <c r="X255" s="453"/>
      <c r="Y255" s="453"/>
      <c r="Z255" s="549" t="s">
        <v>10</v>
      </c>
      <c r="AA255" s="549" t="e">
        <f>#REF!</f>
        <v>#REF!</v>
      </c>
      <c r="AB255" s="513" t="s">
        <v>23</v>
      </c>
      <c r="AC255" s="500"/>
      <c r="AD255" s="500"/>
      <c r="AE255" s="62"/>
      <c r="AF255" s="484"/>
      <c r="AG255" s="484"/>
      <c r="AH255" s="484"/>
      <c r="AI255" s="484"/>
      <c r="AJ255" s="484"/>
      <c r="AK255" s="484"/>
      <c r="AL255" s="484"/>
      <c r="AM255" s="484"/>
      <c r="AN255" s="484"/>
      <c r="AO255" s="13" t="s">
        <v>9</v>
      </c>
      <c r="AP255" s="549" t="s">
        <v>8</v>
      </c>
      <c r="AQ255" s="590" t="e">
        <f>#REF!</f>
        <v>#REF!</v>
      </c>
      <c r="AR255" s="591"/>
      <c r="AS255" s="592"/>
      <c r="AT255" s="549" t="s">
        <v>10</v>
      </c>
      <c r="AU255" s="542" t="e">
        <f>#REF!</f>
        <v>#REF!</v>
      </c>
      <c r="AV255" s="513" t="s">
        <v>23</v>
      </c>
      <c r="AW255" s="500"/>
      <c r="AX255" s="514"/>
      <c r="AY255" s="62"/>
      <c r="AZ255" s="484"/>
      <c r="BA255" s="484"/>
      <c r="BB255" s="484"/>
      <c r="BC255" s="484"/>
      <c r="BD255" s="484"/>
      <c r="BE255" s="484"/>
      <c r="BF255" s="484"/>
      <c r="BG255" s="484"/>
      <c r="BH255" s="484"/>
    </row>
    <row r="256" spans="1:60" ht="14.85" customHeight="1">
      <c r="A256" s="59" t="e">
        <f>#REF!</f>
        <v>#REF!</v>
      </c>
      <c r="B256" s="550"/>
      <c r="C256" s="453"/>
      <c r="D256" s="453"/>
      <c r="E256" s="453"/>
      <c r="F256" s="550"/>
      <c r="G256" s="550"/>
      <c r="H256" s="1"/>
      <c r="I256" s="68" t="s">
        <v>24</v>
      </c>
      <c r="J256" s="69">
        <f>$J$10</f>
        <v>10</v>
      </c>
      <c r="K256" s="59" t="e">
        <f>#REF!</f>
        <v>#REF!</v>
      </c>
      <c r="L256" s="550"/>
      <c r="M256" s="453"/>
      <c r="N256" s="453"/>
      <c r="O256" s="453"/>
      <c r="P256" s="550"/>
      <c r="Q256" s="550"/>
      <c r="R256" s="1"/>
      <c r="S256" s="4" t="s">
        <v>24</v>
      </c>
      <c r="T256" s="91"/>
      <c r="U256" s="59" t="e">
        <f>#REF!</f>
        <v>#REF!</v>
      </c>
      <c r="V256" s="550"/>
      <c r="W256" s="453"/>
      <c r="X256" s="453"/>
      <c r="Y256" s="453"/>
      <c r="Z256" s="550"/>
      <c r="AA256" s="550"/>
      <c r="AB256" s="1"/>
      <c r="AC256" s="4" t="s">
        <v>24</v>
      </c>
      <c r="AD256" s="4"/>
      <c r="AE256" s="92"/>
      <c r="AF256" s="484"/>
      <c r="AG256" s="484"/>
      <c r="AH256" s="484"/>
      <c r="AI256" s="484"/>
      <c r="AJ256" s="484"/>
      <c r="AK256" s="484"/>
      <c r="AL256" s="65"/>
      <c r="AM256" s="65"/>
      <c r="AN256" s="65"/>
      <c r="AO256" s="208" t="e">
        <f>#REF!</f>
        <v>#REF!</v>
      </c>
      <c r="AP256" s="550"/>
      <c r="AQ256" s="593"/>
      <c r="AR256" s="594"/>
      <c r="AS256" s="595"/>
      <c r="AT256" s="550"/>
      <c r="AU256" s="543"/>
      <c r="AV256" s="97"/>
      <c r="AW256" s="4" t="s">
        <v>24</v>
      </c>
      <c r="AX256" s="91"/>
      <c r="AY256" s="92"/>
      <c r="AZ256" s="484"/>
      <c r="BA256" s="484"/>
      <c r="BB256" s="484"/>
      <c r="BC256" s="484"/>
      <c r="BD256" s="484"/>
      <c r="BE256" s="484"/>
      <c r="BF256" s="65"/>
      <c r="BG256" s="65"/>
      <c r="BH256" s="65"/>
    </row>
    <row r="257" spans="1:60" ht="14.85" customHeight="1">
      <c r="A257" s="5" t="s">
        <v>9</v>
      </c>
      <c r="B257" s="549" t="s">
        <v>7</v>
      </c>
      <c r="C257" s="565" t="e">
        <f>#REF!</f>
        <v>#REF!</v>
      </c>
      <c r="D257" s="566"/>
      <c r="E257" s="567"/>
      <c r="F257" s="480" t="s">
        <v>22</v>
      </c>
      <c r="G257" s="502"/>
      <c r="H257" s="513"/>
      <c r="I257" s="500"/>
      <c r="J257" s="514"/>
      <c r="K257" s="5" t="s">
        <v>9</v>
      </c>
      <c r="L257" s="549" t="s">
        <v>7</v>
      </c>
      <c r="M257" s="623" t="e">
        <f>#REF!</f>
        <v>#REF!</v>
      </c>
      <c r="N257" s="624"/>
      <c r="O257" s="625"/>
      <c r="P257" s="480" t="s">
        <v>22</v>
      </c>
      <c r="Q257" s="502"/>
      <c r="R257" s="513"/>
      <c r="S257" s="500"/>
      <c r="T257" s="514"/>
      <c r="U257" s="5" t="s">
        <v>9</v>
      </c>
      <c r="V257" s="549" t="s">
        <v>7</v>
      </c>
      <c r="W257" s="559" t="e">
        <f>#REF!</f>
        <v>#REF!</v>
      </c>
      <c r="X257" s="560"/>
      <c r="Y257" s="561"/>
      <c r="Z257" s="480" t="s">
        <v>22</v>
      </c>
      <c r="AA257" s="502"/>
      <c r="AB257" s="513"/>
      <c r="AC257" s="500"/>
      <c r="AD257" s="500"/>
      <c r="AE257" s="62"/>
      <c r="AF257" s="484"/>
      <c r="AG257" s="636"/>
      <c r="AH257" s="636"/>
      <c r="AI257" s="636"/>
      <c r="AJ257" s="484"/>
      <c r="AK257" s="484"/>
      <c r="AL257" s="484"/>
      <c r="AM257" s="484"/>
      <c r="AN257" s="484"/>
      <c r="AO257" s="13" t="s">
        <v>9</v>
      </c>
      <c r="AP257" s="549" t="s">
        <v>7</v>
      </c>
      <c r="AQ257" s="565" t="e">
        <f>#REF!</f>
        <v>#REF!</v>
      </c>
      <c r="AR257" s="566"/>
      <c r="AS257" s="567"/>
      <c r="AT257" s="480" t="s">
        <v>22</v>
      </c>
      <c r="AU257" s="502"/>
      <c r="AV257" s="513"/>
      <c r="AW257" s="500"/>
      <c r="AX257" s="514"/>
      <c r="AY257" s="62"/>
      <c r="AZ257" s="484"/>
      <c r="BA257" s="636"/>
      <c r="BB257" s="636"/>
      <c r="BC257" s="636"/>
      <c r="BD257" s="484"/>
      <c r="BE257" s="484"/>
      <c r="BF257" s="484"/>
      <c r="BG257" s="484"/>
      <c r="BH257" s="484"/>
    </row>
    <row r="258" spans="1:60" ht="95.25" customHeight="1">
      <c r="A258" s="60" t="e">
        <f>#REF!</f>
        <v>#REF!</v>
      </c>
      <c r="B258" s="550"/>
      <c r="C258" s="568"/>
      <c r="D258" s="569"/>
      <c r="E258" s="570"/>
      <c r="F258" s="515"/>
      <c r="G258" s="516"/>
      <c r="H258" s="516"/>
      <c r="I258" s="516"/>
      <c r="J258" s="517"/>
      <c r="K258" s="60" t="e">
        <f>#REF!</f>
        <v>#REF!</v>
      </c>
      <c r="L258" s="550"/>
      <c r="M258" s="626"/>
      <c r="N258" s="627"/>
      <c r="O258" s="628"/>
      <c r="P258" s="515"/>
      <c r="Q258" s="516"/>
      <c r="R258" s="516"/>
      <c r="S258" s="516"/>
      <c r="T258" s="517"/>
      <c r="U258" s="60" t="e">
        <f>#REF!</f>
        <v>#REF!</v>
      </c>
      <c r="V258" s="550"/>
      <c r="W258" s="562"/>
      <c r="X258" s="563"/>
      <c r="Y258" s="564"/>
      <c r="Z258" s="515"/>
      <c r="AA258" s="516"/>
      <c r="AB258" s="516"/>
      <c r="AC258" s="516"/>
      <c r="AD258" s="516"/>
      <c r="AE258" s="92"/>
      <c r="AF258" s="484"/>
      <c r="AG258" s="636"/>
      <c r="AH258" s="636"/>
      <c r="AI258" s="636"/>
      <c r="AJ258" s="484"/>
      <c r="AK258" s="484"/>
      <c r="AL258" s="484"/>
      <c r="AM258" s="484"/>
      <c r="AN258" s="484"/>
      <c r="AO258" s="209" t="e">
        <f>#REF!</f>
        <v>#REF!</v>
      </c>
      <c r="AP258" s="550"/>
      <c r="AQ258" s="568"/>
      <c r="AR258" s="569"/>
      <c r="AS258" s="570"/>
      <c r="AT258" s="515"/>
      <c r="AU258" s="516"/>
      <c r="AV258" s="516"/>
      <c r="AW258" s="516"/>
      <c r="AX258" s="517"/>
      <c r="AY258" s="92"/>
      <c r="AZ258" s="484"/>
      <c r="BA258" s="636"/>
      <c r="BB258" s="636"/>
      <c r="BC258" s="636"/>
      <c r="BD258" s="484"/>
      <c r="BE258" s="484"/>
      <c r="BF258" s="484"/>
      <c r="BG258" s="484"/>
      <c r="BH258" s="484"/>
    </row>
    <row r="259" spans="1:60" ht="12.75" customHeight="1">
      <c r="K259" s="71"/>
      <c r="L259" s="7"/>
      <c r="M259" s="7"/>
      <c r="N259" s="7"/>
      <c r="O259" s="7"/>
      <c r="P259" s="7"/>
      <c r="Q259" s="7"/>
      <c r="R259" s="7"/>
      <c r="S259" s="7"/>
      <c r="T259" s="106"/>
      <c r="AA259" s="7"/>
      <c r="AB259" s="7"/>
      <c r="AD259" s="7"/>
      <c r="AE259" s="62"/>
      <c r="AF259" s="62"/>
      <c r="AG259" s="62"/>
      <c r="AH259" s="62"/>
      <c r="AI259" s="62"/>
      <c r="AJ259" s="62"/>
      <c r="AK259" s="62"/>
      <c r="AL259" s="62"/>
      <c r="AM259" s="62"/>
      <c r="AN259" s="62"/>
      <c r="AO259" s="7"/>
      <c r="AP259" s="7"/>
      <c r="AQ259" s="7"/>
      <c r="AR259" s="7"/>
      <c r="AS259" s="7"/>
      <c r="AT259" s="7"/>
      <c r="AU259" s="105"/>
      <c r="AV259" s="105"/>
      <c r="AW259" s="7"/>
      <c r="AX259" s="106"/>
      <c r="AY259" s="62"/>
      <c r="AZ259" s="62"/>
      <c r="BA259" s="62"/>
      <c r="BB259" s="62"/>
      <c r="BC259" s="62"/>
      <c r="BD259" s="62"/>
      <c r="BE259" s="62"/>
      <c r="BF259" s="62"/>
      <c r="BG259" s="62"/>
      <c r="BH259" s="62"/>
    </row>
    <row r="260" spans="1:60" ht="18">
      <c r="A260" s="557" t="s">
        <v>27</v>
      </c>
      <c r="B260" s="558"/>
      <c r="K260" s="557" t="s">
        <v>27</v>
      </c>
      <c r="L260" s="558"/>
      <c r="M260" s="7"/>
      <c r="N260" s="7"/>
      <c r="O260" s="7"/>
      <c r="P260" s="7"/>
      <c r="Q260" s="7"/>
      <c r="R260" s="7"/>
      <c r="S260" s="7"/>
      <c r="T260" s="106"/>
      <c r="U260" s="557" t="s">
        <v>27</v>
      </c>
      <c r="V260" s="558"/>
      <c r="AA260" s="7"/>
      <c r="AB260" s="7"/>
      <c r="AD260" s="7"/>
      <c r="AE260" s="605"/>
      <c r="AF260" s="605"/>
      <c r="AG260" s="62"/>
      <c r="AH260" s="62"/>
      <c r="AI260" s="62"/>
      <c r="AJ260" s="62"/>
      <c r="AK260" s="62"/>
      <c r="AL260" s="62"/>
      <c r="AM260" s="62"/>
      <c r="AN260" s="62"/>
      <c r="AO260" s="558" t="s">
        <v>27</v>
      </c>
      <c r="AP260" s="558"/>
      <c r="AQ260" s="7"/>
      <c r="AR260" s="7"/>
      <c r="AS260" s="7"/>
      <c r="AT260" s="7"/>
      <c r="AU260" s="105"/>
      <c r="AV260" s="105"/>
      <c r="AW260" s="7"/>
      <c r="AX260" s="106"/>
      <c r="AY260" s="605"/>
      <c r="AZ260" s="605"/>
      <c r="BA260" s="62"/>
      <c r="BB260" s="62"/>
      <c r="BC260" s="62"/>
      <c r="BD260" s="62"/>
      <c r="BE260" s="62"/>
      <c r="BF260" s="62"/>
      <c r="BG260" s="62"/>
      <c r="BH260" s="62"/>
    </row>
    <row r="261" spans="1:60" ht="33" customHeight="1">
      <c r="A261" s="464" t="s">
        <v>25</v>
      </c>
      <c r="B261" s="464"/>
      <c r="C261" s="464"/>
      <c r="D261" s="47" t="s">
        <v>28</v>
      </c>
      <c r="E261" s="537" t="s">
        <v>14</v>
      </c>
      <c r="F261" s="538"/>
      <c r="G261" s="537" t="s">
        <v>12</v>
      </c>
      <c r="H261" s="538"/>
      <c r="I261" s="456" t="s">
        <v>11</v>
      </c>
      <c r="J261" s="458"/>
      <c r="K261" s="464" t="s">
        <v>25</v>
      </c>
      <c r="L261" s="464"/>
      <c r="M261" s="464"/>
      <c r="N261" s="47" t="s">
        <v>28</v>
      </c>
      <c r="O261" s="537" t="s">
        <v>14</v>
      </c>
      <c r="P261" s="538"/>
      <c r="Q261" s="537" t="s">
        <v>12</v>
      </c>
      <c r="R261" s="538"/>
      <c r="S261" s="464" t="s">
        <v>11</v>
      </c>
      <c r="T261" s="464"/>
      <c r="U261" s="464" t="s">
        <v>25</v>
      </c>
      <c r="V261" s="464"/>
      <c r="W261" s="464"/>
      <c r="X261" s="47" t="s">
        <v>28</v>
      </c>
      <c r="Y261" s="537" t="s">
        <v>14</v>
      </c>
      <c r="Z261" s="538"/>
      <c r="AA261" s="537" t="s">
        <v>12</v>
      </c>
      <c r="AB261" s="538"/>
      <c r="AC261" s="464" t="s">
        <v>11</v>
      </c>
      <c r="AD261" s="456"/>
      <c r="AE261" s="484"/>
      <c r="AF261" s="484"/>
      <c r="AG261" s="484"/>
      <c r="AH261" s="65"/>
      <c r="AI261" s="602"/>
      <c r="AJ261" s="602"/>
      <c r="AK261" s="602"/>
      <c r="AL261" s="602"/>
      <c r="AM261" s="484"/>
      <c r="AN261" s="484"/>
      <c r="AO261" s="458" t="s">
        <v>25</v>
      </c>
      <c r="AP261" s="464"/>
      <c r="AQ261" s="464"/>
      <c r="AR261" s="47" t="s">
        <v>28</v>
      </c>
      <c r="AS261" s="537" t="s">
        <v>14</v>
      </c>
      <c r="AT261" s="538"/>
      <c r="AU261" s="465" t="s">
        <v>12</v>
      </c>
      <c r="AV261" s="466"/>
      <c r="AW261" s="464" t="s">
        <v>11</v>
      </c>
      <c r="AX261" s="464"/>
      <c r="AY261" s="484"/>
      <c r="AZ261" s="484"/>
      <c r="BA261" s="484"/>
      <c r="BB261" s="65"/>
      <c r="BC261" s="602"/>
      <c r="BD261" s="602"/>
      <c r="BE261" s="602"/>
      <c r="BF261" s="602"/>
      <c r="BG261" s="484"/>
      <c r="BH261" s="484"/>
    </row>
    <row r="262" spans="1:60" ht="14.85" customHeight="1">
      <c r="A262" s="532" t="s">
        <v>79</v>
      </c>
      <c r="B262" s="521"/>
      <c r="C262" s="578"/>
      <c r="D262" s="48" t="s">
        <v>41</v>
      </c>
      <c r="E262" s="475"/>
      <c r="F262" s="476"/>
      <c r="G262" s="475"/>
      <c r="H262" s="476"/>
      <c r="I262" s="467" t="e">
        <f>I289*0.05</f>
        <v>#REF!</v>
      </c>
      <c r="J262" s="468"/>
      <c r="K262" s="545" t="str">
        <f>'$MATERIALES'!A60</f>
        <v>ANDAMIO METALICO TUBULAR</v>
      </c>
      <c r="L262" s="546"/>
      <c r="M262" s="547"/>
      <c r="N262" s="48" t="s">
        <v>41</v>
      </c>
      <c r="O262" s="475">
        <f>'$MATERIALES'!C60</f>
        <v>20000</v>
      </c>
      <c r="P262" s="476"/>
      <c r="Q262" s="475"/>
      <c r="R262" s="476"/>
      <c r="S262" s="467">
        <f>0.05*O262</f>
        <v>1000</v>
      </c>
      <c r="T262" s="468"/>
      <c r="U262" s="545"/>
      <c r="V262" s="546"/>
      <c r="W262" s="547"/>
      <c r="X262" s="48"/>
      <c r="Y262" s="475"/>
      <c r="Z262" s="476"/>
      <c r="AA262" s="475"/>
      <c r="AB262" s="476"/>
      <c r="AC262" s="467"/>
      <c r="AD262" s="587"/>
      <c r="AE262" s="603"/>
      <c r="AF262" s="603"/>
      <c r="AG262" s="603"/>
      <c r="AH262" s="61"/>
      <c r="AI262" s="602"/>
      <c r="AJ262" s="602"/>
      <c r="AK262" s="602"/>
      <c r="AL262" s="602"/>
      <c r="AM262" s="490"/>
      <c r="AN262" s="604"/>
      <c r="AO262" s="546" t="s">
        <v>80</v>
      </c>
      <c r="AP262" s="546"/>
      <c r="AQ262" s="547"/>
      <c r="AR262" s="48" t="s">
        <v>41</v>
      </c>
      <c r="AS262" s="475">
        <f>'$MATERIALES'!C162</f>
        <v>0</v>
      </c>
      <c r="AT262" s="476"/>
      <c r="AU262" s="571"/>
      <c r="AV262" s="572"/>
      <c r="AW262" s="467">
        <f>0.05*AW289</f>
        <v>800</v>
      </c>
      <c r="AX262" s="468"/>
      <c r="AY262" s="603"/>
      <c r="AZ262" s="603"/>
      <c r="BA262" s="603"/>
      <c r="BB262" s="61"/>
      <c r="BC262" s="602"/>
      <c r="BD262" s="602"/>
      <c r="BE262" s="484"/>
      <c r="BF262" s="484"/>
      <c r="BG262" s="490"/>
      <c r="BH262" s="604"/>
    </row>
    <row r="263" spans="1:60" ht="14.85" customHeight="1">
      <c r="A263" s="114"/>
      <c r="B263" s="135"/>
      <c r="C263" s="134"/>
      <c r="D263" s="48"/>
      <c r="E263" s="48"/>
      <c r="F263" s="129"/>
      <c r="G263" s="48"/>
      <c r="H263" s="129"/>
      <c r="I263" s="133"/>
      <c r="J263" s="101"/>
      <c r="K263" s="545" t="str">
        <f t="shared" ref="K263:S263" si="13">K212</f>
        <v>SOLDADOR ELECTRICO (DIA)</v>
      </c>
      <c r="L263" s="546"/>
      <c r="M263" s="547"/>
      <c r="N263" s="48" t="str">
        <f t="shared" si="13"/>
        <v>Global</v>
      </c>
      <c r="O263" s="475">
        <f t="shared" si="13"/>
        <v>40000</v>
      </c>
      <c r="P263" s="476"/>
      <c r="Q263" s="475">
        <f t="shared" si="13"/>
        <v>0</v>
      </c>
      <c r="R263" s="476"/>
      <c r="S263" s="467">
        <f t="shared" si="13"/>
        <v>2000</v>
      </c>
      <c r="T263" s="468"/>
      <c r="U263" s="545" t="str">
        <f>U212</f>
        <v>Herramienta menor (5%)</v>
      </c>
      <c r="V263" s="546"/>
      <c r="W263" s="547"/>
      <c r="X263" s="48" t="str">
        <f>X212</f>
        <v>Global</v>
      </c>
      <c r="Y263" s="475"/>
      <c r="Z263" s="476"/>
      <c r="AA263" s="475"/>
      <c r="AB263" s="476"/>
      <c r="AC263" s="467" t="e">
        <f>0.05*AC289</f>
        <v>#REF!</v>
      </c>
      <c r="AD263" s="587"/>
      <c r="AE263" s="603"/>
      <c r="AF263" s="603"/>
      <c r="AG263" s="603"/>
      <c r="AH263" s="61"/>
      <c r="AI263" s="602"/>
      <c r="AJ263" s="602"/>
      <c r="AK263" s="602"/>
      <c r="AL263" s="602"/>
      <c r="AM263" s="490"/>
      <c r="AN263" s="604"/>
      <c r="AO263" s="131"/>
      <c r="AP263" s="131"/>
      <c r="AQ263" s="132"/>
      <c r="AR263" s="48"/>
      <c r="AS263" s="48"/>
      <c r="AT263" s="129"/>
      <c r="AU263" s="136"/>
      <c r="AV263" s="137"/>
      <c r="AW263" s="133"/>
      <c r="AX263" s="101"/>
      <c r="AY263" s="64"/>
      <c r="AZ263" s="64"/>
      <c r="BA263" s="64"/>
      <c r="BB263" s="61"/>
      <c r="BC263" s="61"/>
      <c r="BD263" s="61"/>
      <c r="BE263" s="65"/>
      <c r="BF263" s="65"/>
      <c r="BG263" s="87"/>
      <c r="BH263" s="54"/>
    </row>
    <row r="264" spans="1:60" ht="14.85" customHeight="1">
      <c r="A264" s="114"/>
      <c r="B264" s="135"/>
      <c r="C264" s="134"/>
      <c r="D264" s="48"/>
      <c r="E264" s="48"/>
      <c r="F264" s="129"/>
      <c r="G264" s="48"/>
      <c r="H264" s="129"/>
      <c r="I264" s="133"/>
      <c r="J264" s="101"/>
      <c r="K264" s="545" t="str">
        <f t="shared" ref="K264:S264" si="14">K214</f>
        <v>OXICORTE (OXIGENO - ACETILENO)</v>
      </c>
      <c r="L264" s="546"/>
      <c r="M264" s="547"/>
      <c r="N264" s="48" t="str">
        <f t="shared" si="14"/>
        <v>Global</v>
      </c>
      <c r="O264" s="475">
        <f t="shared" si="14"/>
        <v>20000</v>
      </c>
      <c r="P264" s="476"/>
      <c r="Q264" s="469">
        <f t="shared" si="14"/>
        <v>0</v>
      </c>
      <c r="R264" s="469"/>
      <c r="S264" s="467">
        <f t="shared" si="14"/>
        <v>1000</v>
      </c>
      <c r="T264" s="468"/>
      <c r="U264" s="545"/>
      <c r="V264" s="546"/>
      <c r="W264" s="547"/>
      <c r="X264" s="48"/>
      <c r="Y264" s="475"/>
      <c r="Z264" s="476"/>
      <c r="AA264" s="469"/>
      <c r="AB264" s="469"/>
      <c r="AC264" s="467"/>
      <c r="AD264" s="587"/>
      <c r="AE264" s="603"/>
      <c r="AF264" s="603"/>
      <c r="AG264" s="603"/>
      <c r="AH264" s="61"/>
      <c r="AI264" s="602"/>
      <c r="AJ264" s="602"/>
      <c r="AK264" s="484"/>
      <c r="AL264" s="484"/>
      <c r="AM264" s="490"/>
      <c r="AN264" s="604"/>
      <c r="AO264" s="546"/>
      <c r="AP264" s="546"/>
      <c r="AQ264" s="547"/>
      <c r="AR264" s="48"/>
      <c r="AS264" s="532"/>
      <c r="AT264" s="578"/>
      <c r="AU264" s="588"/>
      <c r="AV264" s="588"/>
      <c r="AW264" s="467"/>
      <c r="AX264" s="468"/>
      <c r="AY264" s="64"/>
      <c r="AZ264" s="64"/>
      <c r="BA264" s="64"/>
      <c r="BB264" s="61"/>
      <c r="BC264" s="61"/>
      <c r="BD264" s="61"/>
      <c r="BE264" s="65"/>
      <c r="BF264" s="65"/>
      <c r="BG264" s="87"/>
      <c r="BH264" s="54"/>
    </row>
    <row r="265" spans="1:60" ht="14.85" customHeight="1">
      <c r="A265" s="469"/>
      <c r="B265" s="469"/>
      <c r="C265" s="469"/>
      <c r="D265" s="139"/>
      <c r="E265" s="532"/>
      <c r="F265" s="578"/>
      <c r="G265" s="469"/>
      <c r="H265" s="469"/>
      <c r="I265" s="467"/>
      <c r="J265" s="582"/>
      <c r="K265" s="486" t="s">
        <v>80</v>
      </c>
      <c r="L265" s="487"/>
      <c r="M265" s="488"/>
      <c r="N265" s="143" t="s">
        <v>41</v>
      </c>
      <c r="O265" s="475"/>
      <c r="P265" s="476"/>
      <c r="Q265" s="469"/>
      <c r="R265" s="469"/>
      <c r="S265" s="467" t="e">
        <f>S289*0.05</f>
        <v>#REF!</v>
      </c>
      <c r="T265" s="468"/>
      <c r="U265" s="545"/>
      <c r="V265" s="546"/>
      <c r="W265" s="547"/>
      <c r="X265" s="48"/>
      <c r="Y265" s="475"/>
      <c r="Z265" s="476"/>
      <c r="AA265" s="469"/>
      <c r="AB265" s="469"/>
      <c r="AC265" s="467"/>
      <c r="AD265" s="587"/>
      <c r="AE265" s="603"/>
      <c r="AF265" s="603"/>
      <c r="AG265" s="603"/>
      <c r="AH265" s="61"/>
      <c r="AI265" s="602"/>
      <c r="AJ265" s="602"/>
      <c r="AK265" s="484"/>
      <c r="AL265" s="484"/>
      <c r="AM265" s="490"/>
      <c r="AN265" s="604"/>
      <c r="AO265" s="64"/>
      <c r="AP265" s="64"/>
      <c r="AQ265" s="64"/>
      <c r="AR265" s="61"/>
      <c r="AS265" s="65"/>
      <c r="AT265" s="65"/>
      <c r="AU265" s="163"/>
      <c r="AV265" s="163"/>
      <c r="AW265" s="133"/>
      <c r="AX265" s="101"/>
      <c r="AY265" s="638"/>
      <c r="AZ265" s="638"/>
      <c r="BA265" s="638"/>
      <c r="BB265" s="61"/>
      <c r="BC265" s="602"/>
      <c r="BD265" s="602"/>
      <c r="BE265" s="484"/>
      <c r="BF265" s="484"/>
      <c r="BG265" s="490"/>
      <c r="BH265" s="604"/>
    </row>
    <row r="266" spans="1:60" ht="14.85" customHeight="1">
      <c r="G266" s="453" t="s">
        <v>13</v>
      </c>
      <c r="H266" s="453"/>
      <c r="I266" s="510" t="e">
        <f>SUM(I262:J265)</f>
        <v>#REF!</v>
      </c>
      <c r="J266" s="511"/>
      <c r="K266" s="71"/>
      <c r="L266" s="7"/>
      <c r="M266" s="7"/>
      <c r="N266" s="7"/>
      <c r="O266" s="7"/>
      <c r="P266" s="7"/>
      <c r="Q266" s="453" t="s">
        <v>13</v>
      </c>
      <c r="R266" s="453"/>
      <c r="S266" s="459" t="e">
        <f>SUM(S262:T265)</f>
        <v>#REF!</v>
      </c>
      <c r="T266" s="460"/>
      <c r="AA266" s="453" t="s">
        <v>13</v>
      </c>
      <c r="AB266" s="453"/>
      <c r="AC266" s="459" t="e">
        <f>SUM(AC262:AD265)</f>
        <v>#REF!</v>
      </c>
      <c r="AD266" s="573"/>
      <c r="AE266" s="62"/>
      <c r="AF266" s="62"/>
      <c r="AG266" s="62"/>
      <c r="AH266" s="62"/>
      <c r="AI266" s="62"/>
      <c r="AJ266" s="62"/>
      <c r="AK266" s="484"/>
      <c r="AL266" s="484"/>
      <c r="AM266" s="601"/>
      <c r="AN266" s="601"/>
      <c r="AO266" s="7"/>
      <c r="AP266" s="7"/>
      <c r="AQ266" s="7"/>
      <c r="AR266" s="7"/>
      <c r="AS266" s="7"/>
      <c r="AT266" s="7"/>
      <c r="AU266" s="479" t="s">
        <v>13</v>
      </c>
      <c r="AV266" s="479"/>
      <c r="AW266" s="459">
        <f>SUM(AW262:AX264)</f>
        <v>800</v>
      </c>
      <c r="AX266" s="460"/>
      <c r="AY266" s="62"/>
      <c r="AZ266" s="62"/>
      <c r="BA266" s="62"/>
      <c r="BB266" s="62"/>
      <c r="BC266" s="62"/>
      <c r="BD266" s="62"/>
      <c r="BE266" s="484"/>
      <c r="BF266" s="484"/>
      <c r="BG266" s="601"/>
      <c r="BH266" s="601"/>
    </row>
    <row r="267" spans="1:60" ht="6" customHeight="1">
      <c r="K267" s="71"/>
      <c r="L267" s="7"/>
      <c r="M267" s="7"/>
      <c r="N267" s="7"/>
      <c r="O267" s="7"/>
      <c r="P267" s="7"/>
      <c r="Q267" s="7"/>
      <c r="R267" s="7"/>
      <c r="S267" s="7"/>
      <c r="T267" s="106"/>
      <c r="AA267" s="7"/>
      <c r="AB267" s="7"/>
      <c r="AD267" s="7"/>
      <c r="AE267" s="62"/>
      <c r="AF267" s="62"/>
      <c r="AG267" s="62"/>
      <c r="AH267" s="62"/>
      <c r="AI267" s="62"/>
      <c r="AJ267" s="62"/>
      <c r="AK267" s="62"/>
      <c r="AL267" s="62"/>
      <c r="AM267" s="62"/>
      <c r="AN267" s="62"/>
      <c r="AO267" s="7"/>
      <c r="AP267" s="7"/>
      <c r="AQ267" s="7"/>
      <c r="AR267" s="7"/>
      <c r="AS267" s="7"/>
      <c r="AT267" s="7"/>
      <c r="AU267" s="105"/>
      <c r="AV267" s="105"/>
      <c r="AW267" s="7"/>
      <c r="AX267" s="106"/>
      <c r="AY267" s="62"/>
      <c r="AZ267" s="62"/>
      <c r="BA267" s="62"/>
      <c r="BB267" s="62"/>
      <c r="BC267" s="62"/>
      <c r="BD267" s="62"/>
      <c r="BE267" s="62"/>
      <c r="BF267" s="62"/>
      <c r="BG267" s="62"/>
      <c r="BH267" s="62"/>
    </row>
    <row r="268" spans="1:60" ht="15.75" customHeight="1">
      <c r="A268" s="76" t="s">
        <v>29</v>
      </c>
      <c r="K268" s="76" t="s">
        <v>29</v>
      </c>
      <c r="L268" s="7"/>
      <c r="M268" s="7"/>
      <c r="N268" s="7"/>
      <c r="O268" s="7"/>
      <c r="P268" s="7"/>
      <c r="Q268" s="7"/>
      <c r="R268" s="7"/>
      <c r="S268" s="7"/>
      <c r="T268" s="106"/>
      <c r="U268" s="76" t="s">
        <v>29</v>
      </c>
      <c r="AA268" s="7"/>
      <c r="AB268" s="7"/>
      <c r="AD268" s="7"/>
      <c r="AE268" s="66"/>
      <c r="AF268" s="62"/>
      <c r="AG268" s="62"/>
      <c r="AH268" s="62"/>
      <c r="AI268" s="62"/>
      <c r="AJ268" s="62"/>
      <c r="AK268" s="62"/>
      <c r="AL268" s="62"/>
      <c r="AM268" s="62"/>
      <c r="AN268" s="62"/>
      <c r="AO268" s="77" t="s">
        <v>29</v>
      </c>
      <c r="AP268" s="7"/>
      <c r="AQ268" s="7"/>
      <c r="AR268" s="7"/>
      <c r="AS268" s="7"/>
      <c r="AT268" s="7"/>
      <c r="AU268" s="105"/>
      <c r="AV268" s="105"/>
      <c r="AW268" s="7"/>
      <c r="AX268" s="106"/>
      <c r="AY268" s="66"/>
      <c r="AZ268" s="62"/>
      <c r="BA268" s="62"/>
      <c r="BB268" s="62"/>
      <c r="BC268" s="62"/>
      <c r="BD268" s="62"/>
      <c r="BE268" s="62"/>
      <c r="BF268" s="62"/>
      <c r="BG268" s="62"/>
      <c r="BH268" s="62"/>
    </row>
    <row r="269" spans="1:60" ht="15.75" customHeight="1">
      <c r="A269" s="456" t="s">
        <v>25</v>
      </c>
      <c r="B269" s="457"/>
      <c r="C269" s="458"/>
      <c r="D269" s="537" t="s">
        <v>2</v>
      </c>
      <c r="E269" s="538"/>
      <c r="F269" s="3" t="s">
        <v>0</v>
      </c>
      <c r="G269" s="537" t="s">
        <v>15</v>
      </c>
      <c r="H269" s="538"/>
      <c r="I269" s="576" t="s">
        <v>11</v>
      </c>
      <c r="J269" s="577"/>
      <c r="K269" s="456" t="s">
        <v>25</v>
      </c>
      <c r="L269" s="457"/>
      <c r="M269" s="458"/>
      <c r="N269" s="537" t="s">
        <v>2</v>
      </c>
      <c r="O269" s="538"/>
      <c r="P269" s="3" t="s">
        <v>0</v>
      </c>
      <c r="Q269" s="537" t="s">
        <v>15</v>
      </c>
      <c r="R269" s="538"/>
      <c r="S269" s="456" t="s">
        <v>11</v>
      </c>
      <c r="T269" s="458"/>
      <c r="U269" s="456" t="s">
        <v>25</v>
      </c>
      <c r="V269" s="457"/>
      <c r="W269" s="458"/>
      <c r="X269" s="537" t="s">
        <v>2</v>
      </c>
      <c r="Y269" s="538"/>
      <c r="Z269" s="3" t="s">
        <v>0</v>
      </c>
      <c r="AA269" s="537" t="s">
        <v>15</v>
      </c>
      <c r="AB269" s="538"/>
      <c r="AC269" s="456" t="s">
        <v>11</v>
      </c>
      <c r="AD269" s="457"/>
      <c r="AE269" s="484"/>
      <c r="AF269" s="484"/>
      <c r="AG269" s="484"/>
      <c r="AH269" s="602"/>
      <c r="AI269" s="602"/>
      <c r="AJ269" s="61"/>
      <c r="AK269" s="602"/>
      <c r="AL269" s="602"/>
      <c r="AM269" s="484"/>
      <c r="AN269" s="484"/>
      <c r="AO269" s="457" t="s">
        <v>25</v>
      </c>
      <c r="AP269" s="457"/>
      <c r="AQ269" s="458"/>
      <c r="AR269" s="537" t="s">
        <v>2</v>
      </c>
      <c r="AS269" s="538"/>
      <c r="AT269" s="3" t="s">
        <v>0</v>
      </c>
      <c r="AU269" s="465" t="s">
        <v>15</v>
      </c>
      <c r="AV269" s="466"/>
      <c r="AW269" s="456" t="s">
        <v>11</v>
      </c>
      <c r="AX269" s="458"/>
      <c r="AY269" s="484"/>
      <c r="AZ269" s="484"/>
      <c r="BA269" s="484"/>
      <c r="BB269" s="602"/>
      <c r="BC269" s="602"/>
      <c r="BD269" s="61"/>
      <c r="BE269" s="602"/>
      <c r="BF269" s="602"/>
      <c r="BG269" s="484"/>
      <c r="BH269" s="484"/>
    </row>
    <row r="270" spans="1:60" ht="14.85" customHeight="1">
      <c r="A270" s="501"/>
      <c r="B270" s="501"/>
      <c r="C270" s="501"/>
      <c r="D270" s="480"/>
      <c r="E270" s="474"/>
      <c r="F270" s="53"/>
      <c r="G270" s="453"/>
      <c r="H270" s="453"/>
      <c r="I270" s="510"/>
      <c r="J270" s="511"/>
      <c r="K270" s="501" t="str">
        <f>K220</f>
        <v>SOLDADURA 6011 X 1/8"</v>
      </c>
      <c r="L270" s="501"/>
      <c r="M270" s="501"/>
      <c r="N270" s="480" t="str">
        <f>N220</f>
        <v>KLG</v>
      </c>
      <c r="O270" s="474"/>
      <c r="P270" s="121">
        <v>0.32</v>
      </c>
      <c r="Q270" s="481">
        <f>Q220</f>
        <v>13000</v>
      </c>
      <c r="R270" s="481"/>
      <c r="S270" s="459">
        <f>Q270*P270</f>
        <v>4160</v>
      </c>
      <c r="T270" s="460"/>
      <c r="U270" s="633" t="str">
        <f>'$MATERIALES'!A93</f>
        <v>PERLIN 100X50X0,2CM</v>
      </c>
      <c r="V270" s="634"/>
      <c r="W270" s="635"/>
      <c r="X270" s="480" t="str">
        <f>'$MATERIALES'!B93</f>
        <v>KG</v>
      </c>
      <c r="Y270" s="474"/>
      <c r="Z270" s="121">
        <v>17.97</v>
      </c>
      <c r="AA270" s="481">
        <f>'$MATERIALES'!C93</f>
        <v>2500</v>
      </c>
      <c r="AB270" s="481"/>
      <c r="AC270" s="459">
        <f>AA270*Z270</f>
        <v>44925</v>
      </c>
      <c r="AD270" s="573"/>
      <c r="AE270" s="637"/>
      <c r="AF270" s="637"/>
      <c r="AG270" s="637"/>
      <c r="AH270" s="484"/>
      <c r="AI270" s="484"/>
      <c r="AJ270" s="140"/>
      <c r="AK270" s="604"/>
      <c r="AL270" s="604"/>
      <c r="AM270" s="601"/>
      <c r="AN270" s="601"/>
      <c r="AO270" s="526" t="str">
        <f>'$MATERIALES'!$A$32</f>
        <v>sanitario completo Ref. STILO 30535 Color: BONE, incluye  acople de manguera y accesorios</v>
      </c>
      <c r="AP270" s="541"/>
      <c r="AQ270" s="541"/>
      <c r="AR270" s="480" t="str">
        <f>'$MATERIALES'!$B$32</f>
        <v>UND</v>
      </c>
      <c r="AS270" s="474"/>
      <c r="AT270" s="120">
        <v>1</v>
      </c>
      <c r="AU270" s="479">
        <f>'$MATERIALES'!$C$32</f>
        <v>120000</v>
      </c>
      <c r="AV270" s="479"/>
      <c r="AW270" s="459">
        <f>AT270*AU270</f>
        <v>120000</v>
      </c>
      <c r="AX270" s="460"/>
      <c r="AY270" s="638"/>
      <c r="AZ270" s="638"/>
      <c r="BA270" s="638"/>
      <c r="BB270" s="484"/>
      <c r="BC270" s="484"/>
      <c r="BD270" s="140"/>
      <c r="BE270" s="604"/>
      <c r="BF270" s="604"/>
      <c r="BG270" s="601"/>
      <c r="BH270" s="601"/>
    </row>
    <row r="271" spans="1:60" ht="14.85" customHeight="1">
      <c r="A271" s="501"/>
      <c r="B271" s="501"/>
      <c r="C271" s="501"/>
      <c r="D271" s="480"/>
      <c r="E271" s="474"/>
      <c r="F271" s="53"/>
      <c r="G271" s="453"/>
      <c r="H271" s="453"/>
      <c r="I271" s="510"/>
      <c r="J271" s="511"/>
      <c r="K271" s="501" t="str">
        <f>K221</f>
        <v>ANTICORROSIVO PHCL</v>
      </c>
      <c r="L271" s="501"/>
      <c r="M271" s="501"/>
      <c r="N271" s="480" t="str">
        <f>N221</f>
        <v>GLN</v>
      </c>
      <c r="O271" s="474"/>
      <c r="P271" s="121">
        <f>P221</f>
        <v>0.05</v>
      </c>
      <c r="Q271" s="481">
        <f>Q221</f>
        <v>45000</v>
      </c>
      <c r="R271" s="481"/>
      <c r="S271" s="459">
        <f>Q271*P271</f>
        <v>2250</v>
      </c>
      <c r="T271" s="460"/>
      <c r="U271" s="524" t="s">
        <v>292</v>
      </c>
      <c r="V271" s="525"/>
      <c r="W271" s="526"/>
      <c r="X271" s="473" t="s">
        <v>144</v>
      </c>
      <c r="Y271" s="474"/>
      <c r="Z271" s="121">
        <v>2</v>
      </c>
      <c r="AA271" s="481">
        <v>32000</v>
      </c>
      <c r="AB271" s="481"/>
      <c r="AC271" s="459">
        <f>AA271*Z271</f>
        <v>64000</v>
      </c>
      <c r="AD271" s="573"/>
      <c r="AE271" s="638"/>
      <c r="AF271" s="638"/>
      <c r="AG271" s="638"/>
      <c r="AH271" s="484"/>
      <c r="AI271" s="484"/>
      <c r="AJ271" s="140"/>
      <c r="AK271" s="604"/>
      <c r="AL271" s="604"/>
      <c r="AM271" s="601"/>
      <c r="AN271" s="601"/>
      <c r="AO271" s="526" t="str">
        <f>'$MATERIALES'!$A$31</f>
        <v>CEMENTO BLANCO</v>
      </c>
      <c r="AP271" s="541"/>
      <c r="AQ271" s="541"/>
      <c r="AR271" s="480" t="str">
        <f>'$MATERIALES'!$B$31</f>
        <v>KG</v>
      </c>
      <c r="AS271" s="474"/>
      <c r="AT271" s="124">
        <v>6</v>
      </c>
      <c r="AU271" s="479">
        <f>'$MATERIALES'!$C$31</f>
        <v>1300</v>
      </c>
      <c r="AV271" s="479"/>
      <c r="AW271" s="459">
        <f>AT271*AU271</f>
        <v>7800</v>
      </c>
      <c r="AX271" s="460"/>
      <c r="AY271" s="638"/>
      <c r="AZ271" s="638"/>
      <c r="BA271" s="638"/>
      <c r="BB271" s="484"/>
      <c r="BC271" s="484"/>
      <c r="BD271" s="140"/>
      <c r="BE271" s="604"/>
      <c r="BF271" s="604"/>
      <c r="BG271" s="601"/>
      <c r="BH271" s="601"/>
    </row>
    <row r="272" spans="1:60" ht="14.85" customHeight="1">
      <c r="A272" s="453"/>
      <c r="B272" s="453"/>
      <c r="C272" s="453"/>
      <c r="D272" s="480"/>
      <c r="E272" s="474"/>
      <c r="F272" s="45"/>
      <c r="G272" s="453"/>
      <c r="H272" s="453"/>
      <c r="I272" s="510"/>
      <c r="J272" s="511"/>
      <c r="K272" s="501" t="str">
        <f>K222</f>
        <v>ANGULO 2"X1/8"</v>
      </c>
      <c r="L272" s="501"/>
      <c r="M272" s="501"/>
      <c r="N272" s="480" t="str">
        <f>N222</f>
        <v>KG</v>
      </c>
      <c r="O272" s="474"/>
      <c r="P272" s="121">
        <v>844.05</v>
      </c>
      <c r="Q272" s="481">
        <f>Q222</f>
        <v>2500</v>
      </c>
      <c r="R272" s="481"/>
      <c r="S272" s="459">
        <f>Q272*P272</f>
        <v>2110125</v>
      </c>
      <c r="T272" s="460"/>
      <c r="U272" s="524" t="s">
        <v>307</v>
      </c>
      <c r="V272" s="525"/>
      <c r="W272" s="526"/>
      <c r="X272" s="473" t="s">
        <v>308</v>
      </c>
      <c r="Y272" s="474"/>
      <c r="Z272" s="121">
        <v>0.05</v>
      </c>
      <c r="AA272" s="481">
        <v>32000</v>
      </c>
      <c r="AB272" s="481"/>
      <c r="AC272" s="459">
        <f>AA272*Z272</f>
        <v>1600</v>
      </c>
      <c r="AD272" s="573"/>
      <c r="AE272" s="638"/>
      <c r="AF272" s="638"/>
      <c r="AG272" s="638"/>
      <c r="AH272" s="484"/>
      <c r="AI272" s="484"/>
      <c r="AJ272" s="140"/>
      <c r="AK272" s="604"/>
      <c r="AL272" s="604"/>
      <c r="AM272" s="601"/>
      <c r="AN272" s="601"/>
      <c r="AO272" s="526" t="s">
        <v>307</v>
      </c>
      <c r="AP272" s="541"/>
      <c r="AQ272" s="541"/>
      <c r="AR272" s="473" t="s">
        <v>308</v>
      </c>
      <c r="AS272" s="474"/>
      <c r="AT272" s="124">
        <v>0.05</v>
      </c>
      <c r="AU272" s="479">
        <f>AW271</f>
        <v>7800</v>
      </c>
      <c r="AV272" s="479"/>
      <c r="AW272" s="459">
        <f>AT272*AU272</f>
        <v>390</v>
      </c>
      <c r="AX272" s="460"/>
      <c r="AY272" s="638"/>
      <c r="AZ272" s="638"/>
      <c r="BA272" s="638"/>
      <c r="BB272" s="484"/>
      <c r="BC272" s="484"/>
      <c r="BD272" s="140"/>
      <c r="BE272" s="604"/>
      <c r="BF272" s="604"/>
      <c r="BG272" s="601"/>
      <c r="BH272" s="601"/>
    </row>
    <row r="273" spans="1:60" ht="14.85" customHeight="1">
      <c r="A273" s="453"/>
      <c r="B273" s="453"/>
      <c r="C273" s="453"/>
      <c r="D273" s="480"/>
      <c r="E273" s="474"/>
      <c r="F273" s="45"/>
      <c r="G273" s="453"/>
      <c r="H273" s="453"/>
      <c r="I273" s="510"/>
      <c r="J273" s="511"/>
      <c r="K273" s="501" t="str">
        <f>K223</f>
        <v>TORNILLO DE ANCLAJE</v>
      </c>
      <c r="L273" s="501"/>
      <c r="M273" s="501"/>
      <c r="N273" s="480" t="str">
        <f>N223</f>
        <v>UND</v>
      </c>
      <c r="O273" s="474"/>
      <c r="P273" s="121">
        <v>4</v>
      </c>
      <c r="Q273" s="481">
        <f>$Q$223</f>
        <v>3000</v>
      </c>
      <c r="R273" s="481"/>
      <c r="S273" s="459">
        <f>Q273*P273</f>
        <v>12000</v>
      </c>
      <c r="T273" s="460"/>
      <c r="U273" s="501"/>
      <c r="V273" s="501"/>
      <c r="W273" s="501"/>
      <c r="X273" s="480"/>
      <c r="Y273" s="474"/>
      <c r="Z273" s="121"/>
      <c r="AA273" s="481"/>
      <c r="AB273" s="481"/>
      <c r="AC273" s="459"/>
      <c r="AD273" s="573"/>
      <c r="AE273" s="603"/>
      <c r="AF273" s="603"/>
      <c r="AG273" s="603"/>
      <c r="AH273" s="484"/>
      <c r="AI273" s="484"/>
      <c r="AJ273" s="140"/>
      <c r="AK273" s="604"/>
      <c r="AL273" s="604"/>
      <c r="AM273" s="601"/>
      <c r="AN273" s="601"/>
      <c r="AO273" s="504"/>
      <c r="AP273" s="501"/>
      <c r="AQ273" s="501"/>
      <c r="AR273" s="473"/>
      <c r="AS273" s="474"/>
      <c r="AT273" s="45"/>
      <c r="AU273" s="479"/>
      <c r="AV273" s="479"/>
      <c r="AW273" s="459">
        <f>AT273*AU273</f>
        <v>0</v>
      </c>
      <c r="AX273" s="460"/>
      <c r="AY273" s="638"/>
      <c r="AZ273" s="638"/>
      <c r="BA273" s="638"/>
      <c r="BB273" s="484"/>
      <c r="BC273" s="484"/>
      <c r="BD273" s="140"/>
      <c r="BE273" s="604"/>
      <c r="BF273" s="604"/>
      <c r="BG273" s="601"/>
      <c r="BH273" s="601"/>
    </row>
    <row r="274" spans="1:60" ht="14.85" customHeight="1">
      <c r="A274" s="453"/>
      <c r="B274" s="453"/>
      <c r="C274" s="453"/>
      <c r="D274" s="480"/>
      <c r="E274" s="474"/>
      <c r="F274" s="45"/>
      <c r="G274" s="453"/>
      <c r="H274" s="453"/>
      <c r="I274" s="510"/>
      <c r="J274" s="511"/>
      <c r="K274" s="501" t="str">
        <f>K224</f>
        <v>DESPERDICIO</v>
      </c>
      <c r="L274" s="501"/>
      <c r="M274" s="501"/>
      <c r="N274" s="480" t="str">
        <f>N224</f>
        <v>%</v>
      </c>
      <c r="O274" s="474"/>
      <c r="P274" s="121">
        <v>0.05</v>
      </c>
      <c r="Q274" s="530">
        <f>S270+S271+S272</f>
        <v>2116535</v>
      </c>
      <c r="R274" s="481"/>
      <c r="S274" s="459">
        <f>Q274*P274</f>
        <v>105826.75</v>
      </c>
      <c r="T274" s="460"/>
      <c r="U274" s="501"/>
      <c r="V274" s="501"/>
      <c r="W274" s="501"/>
      <c r="X274" s="480"/>
      <c r="Y274" s="474"/>
      <c r="Z274" s="121"/>
      <c r="AA274" s="481"/>
      <c r="AB274" s="481"/>
      <c r="AC274" s="459"/>
      <c r="AD274" s="573"/>
      <c r="AE274" s="603"/>
      <c r="AF274" s="603"/>
      <c r="AG274" s="603"/>
      <c r="AH274" s="484"/>
      <c r="AI274" s="484"/>
      <c r="AJ274" s="140"/>
      <c r="AK274" s="604"/>
      <c r="AL274" s="604"/>
      <c r="AM274" s="601"/>
      <c r="AN274" s="601"/>
      <c r="AO274" s="472"/>
      <c r="AP274" s="501"/>
      <c r="AQ274" s="501"/>
      <c r="AR274" s="480"/>
      <c r="AS274" s="474"/>
      <c r="AT274" s="45"/>
      <c r="AU274" s="479"/>
      <c r="AV274" s="479"/>
      <c r="AW274" s="459">
        <f>AT274*AU274</f>
        <v>0</v>
      </c>
      <c r="AX274" s="460"/>
      <c r="AY274" s="663"/>
      <c r="AZ274" s="663"/>
      <c r="BA274" s="663"/>
      <c r="BB274" s="484"/>
      <c r="BC274" s="484"/>
      <c r="BD274" s="140"/>
      <c r="BE274" s="604"/>
      <c r="BF274" s="604"/>
      <c r="BG274" s="601"/>
      <c r="BH274" s="601"/>
    </row>
    <row r="275" spans="1:60" ht="14.85" customHeight="1">
      <c r="A275" s="453"/>
      <c r="B275" s="453"/>
      <c r="C275" s="453"/>
      <c r="D275" s="480"/>
      <c r="E275" s="474"/>
      <c r="F275" s="45"/>
      <c r="G275" s="453"/>
      <c r="H275" s="453"/>
      <c r="I275" s="510"/>
      <c r="J275" s="511"/>
      <c r="K275" s="453"/>
      <c r="L275" s="453"/>
      <c r="M275" s="453"/>
      <c r="N275" s="480"/>
      <c r="O275" s="474"/>
      <c r="P275" s="123"/>
      <c r="Q275" s="481"/>
      <c r="R275" s="481"/>
      <c r="S275" s="459"/>
      <c r="T275" s="460"/>
      <c r="U275" s="453"/>
      <c r="V275" s="453"/>
      <c r="W275" s="453"/>
      <c r="X275" s="480"/>
      <c r="Y275" s="474"/>
      <c r="Z275" s="123"/>
      <c r="AA275" s="481"/>
      <c r="AB275" s="481"/>
      <c r="AC275" s="459"/>
      <c r="AD275" s="573"/>
      <c r="AE275" s="484"/>
      <c r="AF275" s="484"/>
      <c r="AG275" s="484"/>
      <c r="AH275" s="484"/>
      <c r="AI275" s="484"/>
      <c r="AJ275" s="141"/>
      <c r="AK275" s="604"/>
      <c r="AL275" s="604"/>
      <c r="AM275" s="601"/>
      <c r="AN275" s="601"/>
      <c r="AO275" s="502" t="str">
        <f>'$MATERIALES'!$A$102</f>
        <v>Lavamanos fenix 4 conj. Cr Iincluye griferia</v>
      </c>
      <c r="AP275" s="453"/>
      <c r="AQ275" s="453"/>
      <c r="AR275" s="480" t="str">
        <f>'$MATERIALES'!$B$102</f>
        <v xml:space="preserve">UN </v>
      </c>
      <c r="AS275" s="474"/>
      <c r="AT275" s="45">
        <v>1</v>
      </c>
      <c r="AU275" s="479"/>
      <c r="AV275" s="479"/>
      <c r="AW275" s="459"/>
      <c r="AX275" s="460"/>
      <c r="AY275" s="603"/>
      <c r="AZ275" s="603"/>
      <c r="BA275" s="603"/>
      <c r="BB275" s="484"/>
      <c r="BC275" s="484"/>
      <c r="BD275" s="141"/>
      <c r="BE275" s="604"/>
      <c r="BF275" s="604"/>
      <c r="BG275" s="601"/>
      <c r="BH275" s="601"/>
    </row>
    <row r="276" spans="1:60" ht="14.85" customHeight="1">
      <c r="G276" s="453" t="s">
        <v>13</v>
      </c>
      <c r="H276" s="453"/>
      <c r="I276" s="510">
        <f>SUM(I270:J275)</f>
        <v>0</v>
      </c>
      <c r="J276" s="511"/>
      <c r="K276" s="71"/>
      <c r="L276" s="7"/>
      <c r="M276" s="7"/>
      <c r="N276" s="7"/>
      <c r="O276" s="7"/>
      <c r="P276" s="7"/>
      <c r="Q276" s="453" t="s">
        <v>13</v>
      </c>
      <c r="R276" s="453"/>
      <c r="S276" s="459">
        <f>SUM(S270:T275)</f>
        <v>2234361.75</v>
      </c>
      <c r="T276" s="460"/>
      <c r="AA276" s="453" t="s">
        <v>13</v>
      </c>
      <c r="AB276" s="453"/>
      <c r="AC276" s="459">
        <f>SUM(AC270:AD275)</f>
        <v>110525</v>
      </c>
      <c r="AD276" s="573"/>
      <c r="AE276" s="62"/>
      <c r="AF276" s="62"/>
      <c r="AG276" s="62"/>
      <c r="AH276" s="62"/>
      <c r="AI276" s="62"/>
      <c r="AJ276" s="62"/>
      <c r="AK276" s="484"/>
      <c r="AL276" s="484"/>
      <c r="AM276" s="601"/>
      <c r="AN276" s="601"/>
      <c r="AO276" s="7"/>
      <c r="AP276" s="7"/>
      <c r="AQ276" s="7"/>
      <c r="AR276" s="7"/>
      <c r="AS276" s="7"/>
      <c r="AT276" s="7"/>
      <c r="AU276" s="479" t="s">
        <v>13</v>
      </c>
      <c r="AV276" s="479"/>
      <c r="AW276" s="459">
        <f>SUM(AW270:AX275)</f>
        <v>128190</v>
      </c>
      <c r="AX276" s="460"/>
      <c r="AY276" s="62"/>
      <c r="AZ276" s="62"/>
      <c r="BA276" s="62"/>
      <c r="BB276" s="62"/>
      <c r="BC276" s="62"/>
      <c r="BD276" s="62"/>
      <c r="BE276" s="484"/>
      <c r="BF276" s="484"/>
      <c r="BG276" s="601"/>
      <c r="BH276" s="601"/>
    </row>
    <row r="277" spans="1:60" ht="5.25" customHeight="1">
      <c r="G277" s="46"/>
      <c r="H277" s="46"/>
      <c r="I277" s="42"/>
      <c r="J277" s="79"/>
      <c r="K277" s="71"/>
      <c r="L277" s="7"/>
      <c r="M277" s="7"/>
      <c r="N277" s="7"/>
      <c r="O277" s="7"/>
      <c r="P277" s="7"/>
      <c r="Q277" s="46"/>
      <c r="R277" s="46"/>
      <c r="S277" s="9"/>
      <c r="T277" s="107"/>
      <c r="AA277" s="46"/>
      <c r="AB277" s="46"/>
      <c r="AC277" s="9"/>
      <c r="AD277" s="9"/>
      <c r="AE277" s="62"/>
      <c r="AF277" s="62"/>
      <c r="AG277" s="62"/>
      <c r="AH277" s="62"/>
      <c r="AI277" s="62"/>
      <c r="AJ277" s="62"/>
      <c r="AK277" s="65"/>
      <c r="AL277" s="65"/>
      <c r="AM277" s="93"/>
      <c r="AN277" s="93"/>
      <c r="AO277" s="7"/>
      <c r="AP277" s="7"/>
      <c r="AQ277" s="7"/>
      <c r="AR277" s="7"/>
      <c r="AS277" s="7"/>
      <c r="AT277" s="7"/>
      <c r="AU277" s="98"/>
      <c r="AV277" s="98"/>
      <c r="AW277" s="9"/>
      <c r="AX277" s="107"/>
      <c r="AY277" s="62"/>
      <c r="AZ277" s="62"/>
      <c r="BA277" s="62"/>
      <c r="BB277" s="62"/>
      <c r="BC277" s="62"/>
      <c r="BD277" s="62"/>
      <c r="BE277" s="65"/>
      <c r="BF277" s="65"/>
      <c r="BG277" s="93"/>
      <c r="BH277" s="93"/>
    </row>
    <row r="278" spans="1:60" ht="18">
      <c r="A278" s="76" t="s">
        <v>30</v>
      </c>
      <c r="B278" s="77"/>
      <c r="G278" s="46"/>
      <c r="H278" s="46"/>
      <c r="I278" s="42"/>
      <c r="J278" s="79"/>
      <c r="K278" s="76" t="s">
        <v>30</v>
      </c>
      <c r="L278" s="77"/>
      <c r="M278" s="7"/>
      <c r="N278" s="7"/>
      <c r="O278" s="7"/>
      <c r="P278" s="7"/>
      <c r="Q278" s="46"/>
      <c r="R278" s="46"/>
      <c r="S278" s="9"/>
      <c r="T278" s="107"/>
      <c r="U278" s="76" t="s">
        <v>30</v>
      </c>
      <c r="V278" s="77"/>
      <c r="AA278" s="46"/>
      <c r="AB278" s="46"/>
      <c r="AC278" s="9"/>
      <c r="AD278" s="9"/>
      <c r="AE278" s="66"/>
      <c r="AF278" s="66"/>
      <c r="AG278" s="62"/>
      <c r="AH278" s="62"/>
      <c r="AI278" s="62"/>
      <c r="AJ278" s="62"/>
      <c r="AK278" s="65"/>
      <c r="AL278" s="65"/>
      <c r="AM278" s="93"/>
      <c r="AN278" s="93"/>
      <c r="AO278" s="77" t="s">
        <v>30</v>
      </c>
      <c r="AP278" s="77"/>
      <c r="AQ278" s="7"/>
      <c r="AR278" s="7"/>
      <c r="AS278" s="7"/>
      <c r="AT278" s="7"/>
      <c r="AU278" s="98"/>
      <c r="AV278" s="98"/>
      <c r="AW278" s="9"/>
      <c r="AX278" s="107"/>
      <c r="AY278" s="66"/>
      <c r="AZ278" s="66"/>
      <c r="BA278" s="62"/>
      <c r="BB278" s="62"/>
      <c r="BC278" s="62"/>
      <c r="BD278" s="62"/>
      <c r="BE278" s="65"/>
      <c r="BF278" s="65"/>
      <c r="BG278" s="93"/>
      <c r="BH278" s="93"/>
    </row>
    <row r="279" spans="1:60" ht="14.85" customHeight="1">
      <c r="A279" s="464" t="s">
        <v>26</v>
      </c>
      <c r="B279" s="464"/>
      <c r="C279" s="47" t="s">
        <v>31</v>
      </c>
      <c r="D279" s="47" t="s">
        <v>32</v>
      </c>
      <c r="E279" s="464" t="s">
        <v>33</v>
      </c>
      <c r="F279" s="464"/>
      <c r="G279" s="464" t="s">
        <v>34</v>
      </c>
      <c r="H279" s="464"/>
      <c r="I279" s="499" t="s">
        <v>11</v>
      </c>
      <c r="J279" s="499"/>
      <c r="K279" s="464" t="s">
        <v>26</v>
      </c>
      <c r="L279" s="464"/>
      <c r="M279" s="47" t="s">
        <v>31</v>
      </c>
      <c r="N279" s="47" t="s">
        <v>32</v>
      </c>
      <c r="O279" s="464" t="s">
        <v>33</v>
      </c>
      <c r="P279" s="464"/>
      <c r="Q279" s="464" t="s">
        <v>34</v>
      </c>
      <c r="R279" s="464"/>
      <c r="S279" s="455" t="s">
        <v>11</v>
      </c>
      <c r="T279" s="455"/>
      <c r="U279" s="464" t="s">
        <v>26</v>
      </c>
      <c r="V279" s="464"/>
      <c r="W279" s="47" t="s">
        <v>31</v>
      </c>
      <c r="X279" s="47" t="s">
        <v>32</v>
      </c>
      <c r="Y279" s="464" t="s">
        <v>33</v>
      </c>
      <c r="Z279" s="464"/>
      <c r="AA279" s="464" t="s">
        <v>34</v>
      </c>
      <c r="AB279" s="464"/>
      <c r="AC279" s="455" t="s">
        <v>11</v>
      </c>
      <c r="AD279" s="555"/>
      <c r="AE279" s="484"/>
      <c r="AF279" s="484"/>
      <c r="AG279" s="65"/>
      <c r="AH279" s="65"/>
      <c r="AI279" s="484"/>
      <c r="AJ279" s="484"/>
      <c r="AK279" s="484"/>
      <c r="AL279" s="484"/>
      <c r="AM279" s="608"/>
      <c r="AN279" s="608"/>
      <c r="AO279" s="458" t="s">
        <v>26</v>
      </c>
      <c r="AP279" s="464"/>
      <c r="AQ279" s="47" t="s">
        <v>31</v>
      </c>
      <c r="AR279" s="47" t="s">
        <v>32</v>
      </c>
      <c r="AS279" s="464" t="s">
        <v>33</v>
      </c>
      <c r="AT279" s="464"/>
      <c r="AU279" s="454" t="s">
        <v>34</v>
      </c>
      <c r="AV279" s="454"/>
      <c r="AW279" s="455" t="s">
        <v>11</v>
      </c>
      <c r="AX279" s="455"/>
      <c r="AY279" s="484"/>
      <c r="AZ279" s="484"/>
      <c r="BA279" s="65"/>
      <c r="BB279" s="65"/>
      <c r="BC279" s="484"/>
      <c r="BD279" s="484"/>
      <c r="BE279" s="484"/>
      <c r="BF279" s="484"/>
      <c r="BG279" s="608"/>
      <c r="BH279" s="608"/>
    </row>
    <row r="280" spans="1:60" ht="14.85" customHeight="1">
      <c r="A280" s="453"/>
      <c r="B280" s="453"/>
      <c r="C280" s="5"/>
      <c r="D280" s="5"/>
      <c r="E280" s="453"/>
      <c r="F280" s="453"/>
      <c r="G280" s="453"/>
      <c r="H280" s="453"/>
      <c r="I280" s="492"/>
      <c r="J280" s="492"/>
      <c r="K280" s="453"/>
      <c r="L280" s="453"/>
      <c r="M280" s="5"/>
      <c r="N280" s="5"/>
      <c r="O280" s="453"/>
      <c r="P280" s="453"/>
      <c r="Q280" s="453"/>
      <c r="R280" s="453"/>
      <c r="S280" s="478"/>
      <c r="T280" s="478"/>
      <c r="U280" s="453"/>
      <c r="V280" s="453"/>
      <c r="W280" s="5"/>
      <c r="X280" s="5"/>
      <c r="Y280" s="453"/>
      <c r="Z280" s="453"/>
      <c r="AA280" s="453"/>
      <c r="AB280" s="453"/>
      <c r="AC280" s="478"/>
      <c r="AD280" s="580"/>
      <c r="AE280" s="484"/>
      <c r="AF280" s="484"/>
      <c r="AG280" s="62"/>
      <c r="AH280" s="62"/>
      <c r="AI280" s="484"/>
      <c r="AJ280" s="484"/>
      <c r="AK280" s="484"/>
      <c r="AL280" s="484"/>
      <c r="AM280" s="608"/>
      <c r="AN280" s="608"/>
      <c r="AO280" s="502"/>
      <c r="AP280" s="453"/>
      <c r="AQ280" s="5"/>
      <c r="AR280" s="5"/>
      <c r="AS280" s="453"/>
      <c r="AT280" s="453"/>
      <c r="AU280" s="479"/>
      <c r="AV280" s="479"/>
      <c r="AW280" s="478"/>
      <c r="AX280" s="478"/>
      <c r="AY280" s="484"/>
      <c r="AZ280" s="484"/>
      <c r="BA280" s="62"/>
      <c r="BB280" s="62"/>
      <c r="BC280" s="484"/>
      <c r="BD280" s="484"/>
      <c r="BE280" s="484"/>
      <c r="BF280" s="484"/>
      <c r="BG280" s="608"/>
      <c r="BH280" s="608"/>
    </row>
    <row r="281" spans="1:60" ht="14.85" customHeight="1">
      <c r="A281" s="453"/>
      <c r="B281" s="453"/>
      <c r="C281" s="5"/>
      <c r="D281" s="5"/>
      <c r="E281" s="453"/>
      <c r="F281" s="453"/>
      <c r="G281" s="453"/>
      <c r="H281" s="453"/>
      <c r="I281" s="492"/>
      <c r="J281" s="492"/>
      <c r="K281" s="453"/>
      <c r="L281" s="453"/>
      <c r="M281" s="5"/>
      <c r="N281" s="5"/>
      <c r="O281" s="453"/>
      <c r="P281" s="453"/>
      <c r="Q281" s="453"/>
      <c r="R281" s="453"/>
      <c r="S281" s="478"/>
      <c r="T281" s="478"/>
      <c r="U281" s="453"/>
      <c r="V281" s="453"/>
      <c r="W281" s="5"/>
      <c r="X281" s="5"/>
      <c r="Y281" s="453"/>
      <c r="Z281" s="453"/>
      <c r="AA281" s="453"/>
      <c r="AB281" s="453"/>
      <c r="AC281" s="478"/>
      <c r="AD281" s="580"/>
      <c r="AE281" s="484"/>
      <c r="AF281" s="484"/>
      <c r="AG281" s="62"/>
      <c r="AH281" s="62"/>
      <c r="AI281" s="484"/>
      <c r="AJ281" s="484"/>
      <c r="AK281" s="484"/>
      <c r="AL281" s="484"/>
      <c r="AM281" s="608"/>
      <c r="AN281" s="608"/>
      <c r="AO281" s="502"/>
      <c r="AP281" s="453"/>
      <c r="AQ281" s="5"/>
      <c r="AR281" s="5"/>
      <c r="AS281" s="453"/>
      <c r="AT281" s="453"/>
      <c r="AU281" s="479"/>
      <c r="AV281" s="479"/>
      <c r="AW281" s="478"/>
      <c r="AX281" s="478"/>
      <c r="AY281" s="484"/>
      <c r="AZ281" s="484"/>
      <c r="BA281" s="62"/>
      <c r="BB281" s="62"/>
      <c r="BC281" s="484"/>
      <c r="BD281" s="484"/>
      <c r="BE281" s="484"/>
      <c r="BF281" s="484"/>
      <c r="BG281" s="608"/>
      <c r="BH281" s="608"/>
    </row>
    <row r="282" spans="1:60" ht="14.85" customHeight="1">
      <c r="A282" s="453"/>
      <c r="B282" s="453"/>
      <c r="C282" s="5"/>
      <c r="D282" s="5"/>
      <c r="E282" s="453"/>
      <c r="F282" s="453"/>
      <c r="G282" s="453"/>
      <c r="H282" s="453"/>
      <c r="I282" s="492"/>
      <c r="J282" s="492"/>
      <c r="K282" s="453"/>
      <c r="L282" s="453"/>
      <c r="M282" s="5"/>
      <c r="N282" s="5"/>
      <c r="O282" s="453"/>
      <c r="P282" s="453"/>
      <c r="Q282" s="453"/>
      <c r="R282" s="453"/>
      <c r="S282" s="478"/>
      <c r="T282" s="478"/>
      <c r="U282" s="453"/>
      <c r="V282" s="453"/>
      <c r="W282" s="5"/>
      <c r="X282" s="5"/>
      <c r="Y282" s="453"/>
      <c r="Z282" s="453"/>
      <c r="AA282" s="453"/>
      <c r="AB282" s="453"/>
      <c r="AC282" s="478"/>
      <c r="AD282" s="580"/>
      <c r="AE282" s="484"/>
      <c r="AF282" s="484"/>
      <c r="AG282" s="62"/>
      <c r="AH282" s="62"/>
      <c r="AI282" s="484"/>
      <c r="AJ282" s="484"/>
      <c r="AK282" s="484"/>
      <c r="AL282" s="484"/>
      <c r="AM282" s="608"/>
      <c r="AN282" s="608"/>
      <c r="AO282" s="502"/>
      <c r="AP282" s="453"/>
      <c r="AQ282" s="5"/>
      <c r="AR282" s="5"/>
      <c r="AS282" s="453"/>
      <c r="AT282" s="453"/>
      <c r="AU282" s="479"/>
      <c r="AV282" s="479"/>
      <c r="AW282" s="478"/>
      <c r="AX282" s="478"/>
      <c r="AY282" s="484"/>
      <c r="AZ282" s="484"/>
      <c r="BA282" s="62"/>
      <c r="BB282" s="62"/>
      <c r="BC282" s="484"/>
      <c r="BD282" s="484"/>
      <c r="BE282" s="484"/>
      <c r="BF282" s="484"/>
      <c r="BG282" s="608"/>
      <c r="BH282" s="608"/>
    </row>
    <row r="283" spans="1:60" ht="14.85" customHeight="1">
      <c r="A283" s="78"/>
      <c r="B283" s="46"/>
      <c r="E283" s="46"/>
      <c r="F283" s="46"/>
      <c r="G283" s="453" t="s">
        <v>13</v>
      </c>
      <c r="H283" s="453"/>
      <c r="I283" s="492">
        <f>SUM(I280:J282)</f>
        <v>0</v>
      </c>
      <c r="J283" s="492"/>
      <c r="K283" s="78"/>
      <c r="L283" s="46"/>
      <c r="M283" s="7"/>
      <c r="N283" s="7"/>
      <c r="O283" s="46"/>
      <c r="P283" s="46"/>
      <c r="Q283" s="453" t="s">
        <v>13</v>
      </c>
      <c r="R283" s="453"/>
      <c r="S283" s="478">
        <f>SUM(S280:T282)</f>
        <v>0</v>
      </c>
      <c r="T283" s="478"/>
      <c r="U283" s="78"/>
      <c r="V283" s="46"/>
      <c r="Y283" s="46"/>
      <c r="Z283" s="46"/>
      <c r="AA283" s="453" t="s">
        <v>13</v>
      </c>
      <c r="AB283" s="453"/>
      <c r="AC283" s="478">
        <f>SUM(AC280:AD282)</f>
        <v>0</v>
      </c>
      <c r="AD283" s="580"/>
      <c r="AE283" s="65"/>
      <c r="AF283" s="65"/>
      <c r="AG283" s="62"/>
      <c r="AH283" s="62"/>
      <c r="AI283" s="65"/>
      <c r="AJ283" s="65"/>
      <c r="AK283" s="484"/>
      <c r="AL283" s="484"/>
      <c r="AM283" s="608"/>
      <c r="AN283" s="608"/>
      <c r="AO283" s="46"/>
      <c r="AP283" s="46"/>
      <c r="AQ283" s="7"/>
      <c r="AR283" s="7"/>
      <c r="AS283" s="46"/>
      <c r="AT283" s="46"/>
      <c r="AU283" s="479" t="s">
        <v>13</v>
      </c>
      <c r="AV283" s="479"/>
      <c r="AW283" s="478">
        <f>SUM(AW280:AX282)</f>
        <v>0</v>
      </c>
      <c r="AX283" s="478"/>
      <c r="AY283" s="65"/>
      <c r="AZ283" s="65"/>
      <c r="BA283" s="62"/>
      <c r="BB283" s="62"/>
      <c r="BC283" s="65"/>
      <c r="BD283" s="65"/>
      <c r="BE283" s="484"/>
      <c r="BF283" s="484"/>
      <c r="BG283" s="608"/>
      <c r="BH283" s="608"/>
    </row>
    <row r="284" spans="1:60" ht="6.75" customHeight="1">
      <c r="A284" s="78"/>
      <c r="B284" s="46"/>
      <c r="E284" s="46"/>
      <c r="F284" s="46"/>
      <c r="G284" s="46"/>
      <c r="H284" s="46"/>
      <c r="I284" s="42"/>
      <c r="J284" s="79"/>
      <c r="K284" s="78"/>
      <c r="L284" s="46"/>
      <c r="M284" s="7"/>
      <c r="N284" s="7"/>
      <c r="O284" s="46"/>
      <c r="P284" s="46"/>
      <c r="Q284" s="46"/>
      <c r="R284" s="46"/>
      <c r="S284" s="10"/>
      <c r="T284" s="108"/>
      <c r="U284" s="78"/>
      <c r="V284" s="46"/>
      <c r="Y284" s="46"/>
      <c r="Z284" s="46"/>
      <c r="AA284" s="46"/>
      <c r="AB284" s="46"/>
      <c r="AC284" s="10"/>
      <c r="AD284" s="10"/>
      <c r="AE284" s="65"/>
      <c r="AF284" s="65"/>
      <c r="AG284" s="62"/>
      <c r="AH284" s="62"/>
      <c r="AI284" s="65"/>
      <c r="AJ284" s="65"/>
      <c r="AK284" s="65"/>
      <c r="AL284" s="65"/>
      <c r="AM284" s="94"/>
      <c r="AN284" s="94"/>
      <c r="AO284" s="46"/>
      <c r="AP284" s="46"/>
      <c r="AQ284" s="7"/>
      <c r="AR284" s="7"/>
      <c r="AS284" s="46"/>
      <c r="AT284" s="46"/>
      <c r="AU284" s="98"/>
      <c r="AV284" s="98"/>
      <c r="AW284" s="10"/>
      <c r="AX284" s="108"/>
      <c r="AY284" s="65"/>
      <c r="AZ284" s="65"/>
      <c r="BA284" s="62"/>
      <c r="BB284" s="62"/>
      <c r="BC284" s="65"/>
      <c r="BD284" s="65"/>
      <c r="BE284" s="65"/>
      <c r="BF284" s="65"/>
      <c r="BG284" s="94"/>
      <c r="BH284" s="94"/>
    </row>
    <row r="285" spans="1:60" ht="18">
      <c r="A285" s="76" t="s">
        <v>35</v>
      </c>
      <c r="K285" s="76" t="s">
        <v>35</v>
      </c>
      <c r="L285" s="7"/>
      <c r="M285" s="7"/>
      <c r="N285" s="7"/>
      <c r="O285" s="7"/>
      <c r="P285" s="7"/>
      <c r="Q285" s="7"/>
      <c r="R285" s="7"/>
      <c r="S285" s="7"/>
      <c r="T285" s="106"/>
      <c r="U285" s="76" t="s">
        <v>35</v>
      </c>
      <c r="AA285" s="7"/>
      <c r="AB285" s="7"/>
      <c r="AD285" s="7"/>
      <c r="AE285" s="66"/>
      <c r="AF285" s="62"/>
      <c r="AG285" s="62"/>
      <c r="AH285" s="62"/>
      <c r="AI285" s="62"/>
      <c r="AJ285" s="62"/>
      <c r="AK285" s="62"/>
      <c r="AL285" s="62"/>
      <c r="AM285" s="62"/>
      <c r="AN285" s="62"/>
      <c r="AO285" s="77" t="s">
        <v>35</v>
      </c>
      <c r="AP285" s="7"/>
      <c r="AQ285" s="7"/>
      <c r="AR285" s="7"/>
      <c r="AS285" s="7"/>
      <c r="AT285" s="7"/>
      <c r="AU285" s="105"/>
      <c r="AV285" s="105"/>
      <c r="AW285" s="7"/>
      <c r="AX285" s="106"/>
      <c r="AY285" s="66"/>
      <c r="AZ285" s="62"/>
      <c r="BA285" s="62"/>
      <c r="BB285" s="62"/>
      <c r="BC285" s="62"/>
      <c r="BD285" s="62"/>
      <c r="BE285" s="62"/>
      <c r="BF285" s="62"/>
      <c r="BG285" s="62"/>
      <c r="BH285" s="62"/>
    </row>
    <row r="286" spans="1:60" ht="32.25" customHeight="1">
      <c r="A286" s="456" t="s">
        <v>36</v>
      </c>
      <c r="B286" s="457"/>
      <c r="C286" s="457"/>
      <c r="D286" s="457"/>
      <c r="E286" s="457"/>
      <c r="F286" s="458"/>
      <c r="G286" s="537" t="s">
        <v>42</v>
      </c>
      <c r="H286" s="538"/>
      <c r="I286" s="555" t="s">
        <v>11</v>
      </c>
      <c r="J286" s="556"/>
      <c r="K286" s="456" t="s">
        <v>36</v>
      </c>
      <c r="L286" s="457"/>
      <c r="M286" s="457"/>
      <c r="N286" s="457"/>
      <c r="O286" s="457"/>
      <c r="P286" s="458"/>
      <c r="Q286" s="537" t="s">
        <v>42</v>
      </c>
      <c r="R286" s="538"/>
      <c r="S286" s="499" t="s">
        <v>11</v>
      </c>
      <c r="T286" s="499"/>
      <c r="U286" s="456" t="s">
        <v>36</v>
      </c>
      <c r="V286" s="457"/>
      <c r="W286" s="457"/>
      <c r="X286" s="457"/>
      <c r="Y286" s="457"/>
      <c r="Z286" s="458"/>
      <c r="AA286" s="537" t="s">
        <v>42</v>
      </c>
      <c r="AB286" s="538"/>
      <c r="AC286" s="499" t="s">
        <v>11</v>
      </c>
      <c r="AD286" s="581"/>
      <c r="AE286" s="484"/>
      <c r="AF286" s="484"/>
      <c r="AG286" s="484"/>
      <c r="AH286" s="484"/>
      <c r="AI286" s="484"/>
      <c r="AJ286" s="484"/>
      <c r="AK286" s="602"/>
      <c r="AL286" s="602"/>
      <c r="AM286" s="490"/>
      <c r="AN286" s="490"/>
      <c r="AO286" s="457" t="s">
        <v>36</v>
      </c>
      <c r="AP286" s="457"/>
      <c r="AQ286" s="457"/>
      <c r="AR286" s="457"/>
      <c r="AS286" s="457"/>
      <c r="AT286" s="458"/>
      <c r="AU286" s="465" t="s">
        <v>42</v>
      </c>
      <c r="AV286" s="466"/>
      <c r="AW286" s="499" t="s">
        <v>11</v>
      </c>
      <c r="AX286" s="499"/>
      <c r="AY286" s="484"/>
      <c r="AZ286" s="484"/>
      <c r="BA286" s="484"/>
      <c r="BB286" s="484"/>
      <c r="BC286" s="484"/>
      <c r="BD286" s="484"/>
      <c r="BE286" s="602"/>
      <c r="BF286" s="602"/>
      <c r="BG286" s="490"/>
      <c r="BH286" s="490"/>
    </row>
    <row r="287" spans="1:60" ht="14.85" customHeight="1">
      <c r="A287" s="480" t="s">
        <v>43</v>
      </c>
      <c r="B287" s="474"/>
      <c r="C287" s="474"/>
      <c r="D287" s="474"/>
      <c r="E287" s="474"/>
      <c r="F287" s="502"/>
      <c r="G287" s="453" t="s">
        <v>227</v>
      </c>
      <c r="H287" s="453"/>
      <c r="I287" s="492" t="e">
        <f>#REF!/2</f>
        <v>#REF!</v>
      </c>
      <c r="J287" s="492"/>
      <c r="K287" s="473" t="s">
        <v>283</v>
      </c>
      <c r="L287" s="474"/>
      <c r="M287" s="474"/>
      <c r="N287" s="474"/>
      <c r="O287" s="474"/>
      <c r="P287" s="502"/>
      <c r="Q287" s="453"/>
      <c r="R287" s="453"/>
      <c r="S287" s="492" t="e">
        <f>#REF!</f>
        <v>#REF!</v>
      </c>
      <c r="T287" s="492"/>
      <c r="U287" s="480" t="s">
        <v>43</v>
      </c>
      <c r="V287" s="474"/>
      <c r="W287" s="474"/>
      <c r="X287" s="474"/>
      <c r="Y287" s="474"/>
      <c r="Z287" s="502"/>
      <c r="AA287" s="453"/>
      <c r="AB287" s="453"/>
      <c r="AC287" s="492" t="e">
        <f>#REF!</f>
        <v>#REF!</v>
      </c>
      <c r="AD287" s="510"/>
      <c r="AE287" s="484"/>
      <c r="AF287" s="484"/>
      <c r="AG287" s="484"/>
      <c r="AH287" s="484"/>
      <c r="AI287" s="484"/>
      <c r="AJ287" s="484"/>
      <c r="AK287" s="484"/>
      <c r="AL287" s="484"/>
      <c r="AM287" s="490"/>
      <c r="AN287" s="490"/>
      <c r="AO287" s="505" t="s">
        <v>225</v>
      </c>
      <c r="AP287" s="474"/>
      <c r="AQ287" s="474"/>
      <c r="AR287" s="474"/>
      <c r="AS287" s="474"/>
      <c r="AT287" s="502"/>
      <c r="AU287" s="598"/>
      <c r="AV287" s="479"/>
      <c r="AW287" s="492">
        <v>16000</v>
      </c>
      <c r="AX287" s="492"/>
      <c r="AY287" s="484"/>
      <c r="AZ287" s="484"/>
      <c r="BA287" s="484"/>
      <c r="BB287" s="484"/>
      <c r="BC287" s="484"/>
      <c r="BD287" s="484"/>
      <c r="BE287" s="484"/>
      <c r="BF287" s="484"/>
      <c r="BG287" s="490"/>
      <c r="BH287" s="490"/>
    </row>
    <row r="288" spans="1:60" ht="14.85" customHeight="1">
      <c r="A288" s="480"/>
      <c r="B288" s="474"/>
      <c r="C288" s="474"/>
      <c r="D288" s="474"/>
      <c r="E288" s="474"/>
      <c r="F288" s="502"/>
      <c r="G288" s="453"/>
      <c r="H288" s="453"/>
      <c r="I288" s="492"/>
      <c r="J288" s="492"/>
      <c r="K288" s="480"/>
      <c r="L288" s="474"/>
      <c r="M288" s="474"/>
      <c r="N288" s="474"/>
      <c r="O288" s="474"/>
      <c r="P288" s="502"/>
      <c r="Q288" s="453"/>
      <c r="R288" s="453"/>
      <c r="S288" s="492"/>
      <c r="T288" s="492"/>
      <c r="U288" s="480"/>
      <c r="V288" s="474"/>
      <c r="W288" s="474"/>
      <c r="X288" s="474"/>
      <c r="Y288" s="474"/>
      <c r="Z288" s="502"/>
      <c r="AA288" s="453"/>
      <c r="AB288" s="453"/>
      <c r="AC288" s="492"/>
      <c r="AD288" s="510"/>
      <c r="AE288" s="484"/>
      <c r="AF288" s="484"/>
      <c r="AG288" s="484"/>
      <c r="AH288" s="484"/>
      <c r="AI288" s="484"/>
      <c r="AJ288" s="484"/>
      <c r="AK288" s="484"/>
      <c r="AL288" s="484"/>
      <c r="AM288" s="490"/>
      <c r="AN288" s="490"/>
      <c r="AO288" s="474"/>
      <c r="AP288" s="474"/>
      <c r="AQ288" s="474"/>
      <c r="AR288" s="474"/>
      <c r="AS288" s="474"/>
      <c r="AT288" s="502"/>
      <c r="AU288" s="479"/>
      <c r="AV288" s="479"/>
      <c r="AW288" s="492"/>
      <c r="AX288" s="492"/>
      <c r="AY288" s="484"/>
      <c r="AZ288" s="484"/>
      <c r="BA288" s="484"/>
      <c r="BB288" s="484"/>
      <c r="BC288" s="484"/>
      <c r="BD288" s="484"/>
      <c r="BE288" s="484"/>
      <c r="BF288" s="484"/>
      <c r="BG288" s="490"/>
      <c r="BH288" s="490"/>
    </row>
    <row r="289" spans="1:60" ht="14.85" customHeight="1">
      <c r="A289" s="461"/>
      <c r="B289" s="462"/>
      <c r="E289" s="462"/>
      <c r="F289" s="462"/>
      <c r="G289" s="453" t="s">
        <v>13</v>
      </c>
      <c r="H289" s="453"/>
      <c r="I289" s="492" t="e">
        <f>SUM(I287:J288)</f>
        <v>#REF!</v>
      </c>
      <c r="J289" s="492"/>
      <c r="K289" s="461"/>
      <c r="L289" s="462"/>
      <c r="M289" s="7"/>
      <c r="N289" s="7"/>
      <c r="O289" s="462"/>
      <c r="P289" s="462"/>
      <c r="Q289" s="453" t="s">
        <v>13</v>
      </c>
      <c r="R289" s="453"/>
      <c r="S289" s="492" t="e">
        <f>SUM(S287:T288)</f>
        <v>#REF!</v>
      </c>
      <c r="T289" s="492"/>
      <c r="U289" s="461"/>
      <c r="V289" s="462"/>
      <c r="Y289" s="462"/>
      <c r="Z289" s="462"/>
      <c r="AA289" s="453" t="s">
        <v>13</v>
      </c>
      <c r="AB289" s="453"/>
      <c r="AC289" s="492" t="e">
        <f>SUM(AC287:AD288)</f>
        <v>#REF!</v>
      </c>
      <c r="AD289" s="510"/>
      <c r="AE289" s="484"/>
      <c r="AF289" s="484"/>
      <c r="AG289" s="62"/>
      <c r="AH289" s="62"/>
      <c r="AI289" s="484"/>
      <c r="AJ289" s="484"/>
      <c r="AK289" s="484"/>
      <c r="AL289" s="484"/>
      <c r="AM289" s="490"/>
      <c r="AN289" s="490"/>
      <c r="AO289" s="462"/>
      <c r="AP289" s="462"/>
      <c r="AQ289" s="7"/>
      <c r="AR289" s="7"/>
      <c r="AS289" s="462"/>
      <c r="AT289" s="462"/>
      <c r="AU289" s="479" t="s">
        <v>13</v>
      </c>
      <c r="AV289" s="479"/>
      <c r="AW289" s="492">
        <f>SUM(AW287:AX288)</f>
        <v>16000</v>
      </c>
      <c r="AX289" s="492"/>
      <c r="AY289" s="484"/>
      <c r="AZ289" s="484"/>
      <c r="BA289" s="62"/>
      <c r="BB289" s="62"/>
      <c r="BC289" s="484"/>
      <c r="BD289" s="484"/>
      <c r="BE289" s="484"/>
      <c r="BF289" s="484"/>
      <c r="BG289" s="490"/>
      <c r="BH289" s="490"/>
    </row>
    <row r="290" spans="1:60" ht="6.75" customHeight="1">
      <c r="G290" s="500"/>
      <c r="H290" s="500"/>
      <c r="I290" s="535"/>
      <c r="J290" s="536"/>
      <c r="K290" s="71"/>
      <c r="L290" s="7"/>
      <c r="M290" s="7"/>
      <c r="N290" s="7"/>
      <c r="O290" s="7"/>
      <c r="P290" s="7"/>
      <c r="Q290" s="500"/>
      <c r="R290" s="500"/>
      <c r="S290" s="535"/>
      <c r="T290" s="536"/>
      <c r="AA290" s="500"/>
      <c r="AB290" s="500"/>
      <c r="AC290" s="535"/>
      <c r="AD290" s="535"/>
      <c r="AE290" s="62"/>
      <c r="AF290" s="62"/>
      <c r="AG290" s="62"/>
      <c r="AH290" s="62"/>
      <c r="AI290" s="62"/>
      <c r="AJ290" s="62"/>
      <c r="AK290" s="484"/>
      <c r="AL290" s="484"/>
      <c r="AM290" s="490"/>
      <c r="AN290" s="490"/>
      <c r="AO290" s="7"/>
      <c r="AP290" s="7"/>
      <c r="AQ290" s="7"/>
      <c r="AR290" s="7"/>
      <c r="AS290" s="7"/>
      <c r="AT290" s="7"/>
      <c r="AU290" s="599"/>
      <c r="AV290" s="599"/>
      <c r="AW290" s="535"/>
      <c r="AX290" s="536"/>
      <c r="AY290" s="62"/>
      <c r="AZ290" s="62"/>
      <c r="BA290" s="62"/>
      <c r="BB290" s="62"/>
      <c r="BC290" s="62"/>
      <c r="BD290" s="62"/>
      <c r="BE290" s="484"/>
      <c r="BF290" s="484"/>
      <c r="BG290" s="490"/>
      <c r="BH290" s="490"/>
    </row>
    <row r="291" spans="1:60" ht="18">
      <c r="A291" s="76" t="s">
        <v>38</v>
      </c>
      <c r="G291" s="46"/>
      <c r="H291" s="46"/>
      <c r="I291" s="42"/>
      <c r="J291" s="79"/>
      <c r="K291" s="76" t="s">
        <v>38</v>
      </c>
      <c r="L291" s="7"/>
      <c r="M291" s="7"/>
      <c r="N291" s="7"/>
      <c r="O291" s="7"/>
      <c r="P291" s="7"/>
      <c r="Q291" s="46"/>
      <c r="R291" s="46"/>
      <c r="S291" s="42"/>
      <c r="T291" s="79"/>
      <c r="U291" s="76" t="s">
        <v>38</v>
      </c>
      <c r="AA291" s="46"/>
      <c r="AB291" s="46"/>
      <c r="AC291" s="42"/>
      <c r="AD291" s="42"/>
      <c r="AE291" s="66"/>
      <c r="AF291" s="62"/>
      <c r="AG291" s="62"/>
      <c r="AH291" s="62"/>
      <c r="AI291" s="62"/>
      <c r="AJ291" s="62"/>
      <c r="AK291" s="65"/>
      <c r="AL291" s="65"/>
      <c r="AM291" s="87"/>
      <c r="AN291" s="87"/>
      <c r="AO291" s="77" t="s">
        <v>38</v>
      </c>
      <c r="AP291" s="7"/>
      <c r="AQ291" s="7"/>
      <c r="AR291" s="7"/>
      <c r="AS291" s="7"/>
      <c r="AT291" s="7"/>
      <c r="AU291" s="98"/>
      <c r="AV291" s="98"/>
      <c r="AW291" s="42"/>
      <c r="AX291" s="79"/>
      <c r="AY291" s="66"/>
      <c r="AZ291" s="62"/>
      <c r="BA291" s="62"/>
      <c r="BB291" s="62"/>
      <c r="BC291" s="62"/>
      <c r="BD291" s="62"/>
      <c r="BE291" s="65"/>
      <c r="BF291" s="65"/>
      <c r="BG291" s="87"/>
      <c r="BH291" s="87"/>
    </row>
    <row r="292" spans="1:60">
      <c r="A292" s="463" t="s">
        <v>25</v>
      </c>
      <c r="B292" s="463"/>
      <c r="C292" s="463"/>
      <c r="D292" s="463"/>
      <c r="E292" s="463"/>
      <c r="F292" s="463"/>
      <c r="G292" s="463" t="s">
        <v>39</v>
      </c>
      <c r="H292" s="463"/>
      <c r="I292" s="477" t="s">
        <v>11</v>
      </c>
      <c r="J292" s="477"/>
      <c r="K292" s="463" t="s">
        <v>25</v>
      </c>
      <c r="L292" s="463"/>
      <c r="M292" s="463"/>
      <c r="N292" s="463"/>
      <c r="O292" s="463"/>
      <c r="P292" s="463"/>
      <c r="Q292" s="463" t="s">
        <v>39</v>
      </c>
      <c r="R292" s="463"/>
      <c r="S292" s="477" t="s">
        <v>11</v>
      </c>
      <c r="T292" s="477"/>
      <c r="U292" s="463" t="s">
        <v>25</v>
      </c>
      <c r="V292" s="463"/>
      <c r="W292" s="463"/>
      <c r="X292" s="463"/>
      <c r="Y292" s="463"/>
      <c r="Z292" s="463"/>
      <c r="AA292" s="463" t="s">
        <v>39</v>
      </c>
      <c r="AB292" s="463"/>
      <c r="AC292" s="477" t="s">
        <v>11</v>
      </c>
      <c r="AD292" s="586"/>
      <c r="AE292" s="484"/>
      <c r="AF292" s="484"/>
      <c r="AG292" s="484"/>
      <c r="AH292" s="484"/>
      <c r="AI292" s="484"/>
      <c r="AJ292" s="484"/>
      <c r="AK292" s="484"/>
      <c r="AL292" s="484"/>
      <c r="AM292" s="604"/>
      <c r="AN292" s="604"/>
      <c r="AO292" s="600" t="s">
        <v>25</v>
      </c>
      <c r="AP292" s="463"/>
      <c r="AQ292" s="463"/>
      <c r="AR292" s="463"/>
      <c r="AS292" s="463"/>
      <c r="AT292" s="463"/>
      <c r="AU292" s="485" t="s">
        <v>39</v>
      </c>
      <c r="AV292" s="485"/>
      <c r="AW292" s="477" t="s">
        <v>11</v>
      </c>
      <c r="AX292" s="477"/>
      <c r="AY292" s="484"/>
      <c r="AZ292" s="484"/>
      <c r="BA292" s="484"/>
      <c r="BB292" s="484"/>
      <c r="BC292" s="484"/>
      <c r="BD292" s="484"/>
      <c r="BE292" s="484"/>
      <c r="BF292" s="484"/>
      <c r="BG292" s="604"/>
      <c r="BH292" s="604"/>
    </row>
    <row r="293" spans="1:60" ht="14.85" customHeight="1">
      <c r="A293" s="469" t="s">
        <v>147</v>
      </c>
      <c r="B293" s="469"/>
      <c r="C293" s="469"/>
      <c r="D293" s="469"/>
      <c r="E293" s="469"/>
      <c r="F293" s="532"/>
      <c r="G293" s="533">
        <f>$G$47</f>
        <v>0.25</v>
      </c>
      <c r="H293" s="533"/>
      <c r="I293" s="534" t="e">
        <f>(I289+I283+I276+I266)*G293</f>
        <v>#REF!</v>
      </c>
      <c r="J293" s="534"/>
      <c r="K293" s="469" t="s">
        <v>147</v>
      </c>
      <c r="L293" s="469"/>
      <c r="M293" s="469"/>
      <c r="N293" s="469"/>
      <c r="O293" s="469"/>
      <c r="P293" s="532"/>
      <c r="Q293" s="533">
        <f>$G$47</f>
        <v>0.25</v>
      </c>
      <c r="R293" s="533"/>
      <c r="S293" s="534" t="e">
        <f>(S289+S283+S276+S266)*Q293</f>
        <v>#REF!</v>
      </c>
      <c r="T293" s="534"/>
      <c r="U293" s="469" t="s">
        <v>147</v>
      </c>
      <c r="V293" s="469"/>
      <c r="W293" s="469"/>
      <c r="X293" s="469"/>
      <c r="Y293" s="469"/>
      <c r="Z293" s="532"/>
      <c r="AA293" s="533">
        <f>$G$47</f>
        <v>0.25</v>
      </c>
      <c r="AB293" s="533"/>
      <c r="AC293" s="534" t="e">
        <f>(AC289+AC283+AC276+AC266)*AA293</f>
        <v>#REF!</v>
      </c>
      <c r="AD293" s="467"/>
      <c r="AE293" s="484"/>
      <c r="AF293" s="484"/>
      <c r="AG293" s="484"/>
      <c r="AH293" s="484"/>
      <c r="AI293" s="484"/>
      <c r="AJ293" s="484"/>
      <c r="AK293" s="489"/>
      <c r="AL293" s="489"/>
      <c r="AM293" s="490"/>
      <c r="AN293" s="490"/>
      <c r="AO293" s="578" t="s">
        <v>147</v>
      </c>
      <c r="AP293" s="469"/>
      <c r="AQ293" s="469"/>
      <c r="AR293" s="469"/>
      <c r="AS293" s="469"/>
      <c r="AT293" s="532"/>
      <c r="AU293" s="533">
        <f>$G$47</f>
        <v>0.25</v>
      </c>
      <c r="AV293" s="533"/>
      <c r="AW293" s="534">
        <f>(AW289+AW283+AW276+AW266)*AU293</f>
        <v>36247.5</v>
      </c>
      <c r="AX293" s="534"/>
      <c r="AY293" s="484"/>
      <c r="AZ293" s="484"/>
      <c r="BA293" s="484"/>
      <c r="BB293" s="484"/>
      <c r="BC293" s="484"/>
      <c r="BD293" s="484"/>
      <c r="BE293" s="489"/>
      <c r="BF293" s="489"/>
      <c r="BG293" s="490"/>
      <c r="BH293" s="490"/>
    </row>
    <row r="294" spans="1:60" ht="14.85" customHeight="1">
      <c r="A294" s="483"/>
      <c r="B294" s="484"/>
      <c r="C294" s="484"/>
      <c r="D294" s="484"/>
      <c r="E294" s="484"/>
      <c r="F294" s="484"/>
      <c r="G294" s="453" t="s">
        <v>13</v>
      </c>
      <c r="H294" s="453"/>
      <c r="I294" s="492" t="e">
        <f>I293</f>
        <v>#REF!</v>
      </c>
      <c r="J294" s="492"/>
      <c r="K294" s="483"/>
      <c r="L294" s="484"/>
      <c r="M294" s="484"/>
      <c r="N294" s="484"/>
      <c r="O294" s="484"/>
      <c r="P294" s="484"/>
      <c r="Q294" s="453" t="s">
        <v>13</v>
      </c>
      <c r="R294" s="453"/>
      <c r="S294" s="492" t="e">
        <f>S293</f>
        <v>#REF!</v>
      </c>
      <c r="T294" s="492"/>
      <c r="U294" s="483"/>
      <c r="V294" s="484"/>
      <c r="W294" s="484"/>
      <c r="X294" s="484"/>
      <c r="Y294" s="484"/>
      <c r="Z294" s="484"/>
      <c r="AA294" s="453" t="s">
        <v>13</v>
      </c>
      <c r="AB294" s="453"/>
      <c r="AC294" s="492" t="e">
        <f>AC293</f>
        <v>#REF!</v>
      </c>
      <c r="AD294" s="510"/>
      <c r="AE294" s="484"/>
      <c r="AF294" s="484"/>
      <c r="AG294" s="484"/>
      <c r="AH294" s="484"/>
      <c r="AI294" s="484"/>
      <c r="AJ294" s="484"/>
      <c r="AK294" s="484"/>
      <c r="AL294" s="484"/>
      <c r="AM294" s="490"/>
      <c r="AN294" s="490"/>
      <c r="AO294" s="484"/>
      <c r="AP294" s="484"/>
      <c r="AQ294" s="484"/>
      <c r="AR294" s="484"/>
      <c r="AS294" s="484"/>
      <c r="AT294" s="484"/>
      <c r="AU294" s="479" t="s">
        <v>13</v>
      </c>
      <c r="AV294" s="479"/>
      <c r="AW294" s="492">
        <f>AW293</f>
        <v>36247.5</v>
      </c>
      <c r="AX294" s="492"/>
      <c r="AY294" s="484"/>
      <c r="AZ294" s="484"/>
      <c r="BA294" s="484"/>
      <c r="BB294" s="484"/>
      <c r="BC294" s="484"/>
      <c r="BD294" s="484"/>
      <c r="BE294" s="484"/>
      <c r="BF294" s="484"/>
      <c r="BG294" s="490"/>
      <c r="BH294" s="490"/>
    </row>
    <row r="295" spans="1:60" ht="14.85" customHeight="1">
      <c r="A295" s="483"/>
      <c r="B295" s="484"/>
      <c r="C295" s="484"/>
      <c r="D295" s="484"/>
      <c r="E295" s="484"/>
      <c r="F295" s="484"/>
      <c r="G295" s="489"/>
      <c r="H295" s="489"/>
      <c r="I295" s="490"/>
      <c r="J295" s="491"/>
      <c r="K295" s="483"/>
      <c r="L295" s="484"/>
      <c r="M295" s="484"/>
      <c r="N295" s="484"/>
      <c r="O295" s="484"/>
      <c r="P295" s="484"/>
      <c r="Q295" s="489"/>
      <c r="R295" s="489"/>
      <c r="S295" s="490"/>
      <c r="T295" s="491"/>
      <c r="U295" s="483"/>
      <c r="V295" s="484"/>
      <c r="W295" s="484"/>
      <c r="X295" s="484"/>
      <c r="Y295" s="484"/>
      <c r="Z295" s="484"/>
      <c r="AA295" s="489"/>
      <c r="AB295" s="489"/>
      <c r="AC295" s="490"/>
      <c r="AD295" s="490"/>
      <c r="AE295" s="484"/>
      <c r="AF295" s="484"/>
      <c r="AG295" s="484"/>
      <c r="AH295" s="484"/>
      <c r="AI295" s="484"/>
      <c r="AJ295" s="484"/>
      <c r="AK295" s="489"/>
      <c r="AL295" s="489"/>
      <c r="AM295" s="490"/>
      <c r="AN295" s="490"/>
      <c r="AO295" s="484"/>
      <c r="AP295" s="484"/>
      <c r="AQ295" s="484"/>
      <c r="AR295" s="484"/>
      <c r="AS295" s="484"/>
      <c r="AT295" s="484"/>
      <c r="AU295" s="596"/>
      <c r="AV295" s="596"/>
      <c r="AW295" s="490"/>
      <c r="AX295" s="491"/>
      <c r="AY295" s="484"/>
      <c r="AZ295" s="484"/>
      <c r="BA295" s="484"/>
      <c r="BB295" s="484"/>
      <c r="BC295" s="484"/>
      <c r="BD295" s="484"/>
      <c r="BE295" s="489"/>
      <c r="BF295" s="489"/>
      <c r="BG295" s="490"/>
      <c r="BH295" s="490"/>
    </row>
    <row r="296" spans="1:60" ht="14.85" customHeight="1">
      <c r="A296" s="453" t="s">
        <v>148</v>
      </c>
      <c r="B296" s="453"/>
      <c r="C296" s="453"/>
      <c r="D296" s="453"/>
      <c r="E296" s="453"/>
      <c r="F296" s="453"/>
      <c r="G296" s="453"/>
      <c r="H296" s="453"/>
      <c r="I296" s="492" t="e">
        <f>#REF!</f>
        <v>#REF!</v>
      </c>
      <c r="J296" s="492"/>
      <c r="K296" s="453" t="s">
        <v>148</v>
      </c>
      <c r="L296" s="453"/>
      <c r="M296" s="453"/>
      <c r="N296" s="453"/>
      <c r="O296" s="453"/>
      <c r="P296" s="453"/>
      <c r="Q296" s="453"/>
      <c r="R296" s="453"/>
      <c r="S296" s="492" t="e">
        <f>S294+S289+S283+S276+S266</f>
        <v>#REF!</v>
      </c>
      <c r="T296" s="492"/>
      <c r="U296" s="453" t="s">
        <v>148</v>
      </c>
      <c r="V296" s="453"/>
      <c r="W296" s="453"/>
      <c r="X296" s="453"/>
      <c r="Y296" s="453"/>
      <c r="Z296" s="453"/>
      <c r="AA296" s="453"/>
      <c r="AB296" s="453"/>
      <c r="AC296" s="492">
        <f>[1]Hoja1!$L$56</f>
        <v>92547</v>
      </c>
      <c r="AD296" s="510"/>
      <c r="AE296" s="484"/>
      <c r="AF296" s="484"/>
      <c r="AG296" s="484"/>
      <c r="AH296" s="484"/>
      <c r="AI296" s="484"/>
      <c r="AJ296" s="484"/>
      <c r="AK296" s="484"/>
      <c r="AL296" s="484"/>
      <c r="AM296" s="490"/>
      <c r="AN296" s="490"/>
      <c r="AO296" s="502" t="s">
        <v>148</v>
      </c>
      <c r="AP296" s="453"/>
      <c r="AQ296" s="453"/>
      <c r="AR296" s="453"/>
      <c r="AS296" s="453"/>
      <c r="AT296" s="453"/>
      <c r="AU296" s="453"/>
      <c r="AV296" s="453"/>
      <c r="AW296" s="492">
        <v>278754</v>
      </c>
      <c r="AX296" s="492"/>
      <c r="AY296" s="484"/>
      <c r="AZ296" s="484"/>
      <c r="BA296" s="484"/>
      <c r="BB296" s="484"/>
      <c r="BC296" s="484"/>
      <c r="BD296" s="484"/>
      <c r="BE296" s="484"/>
      <c r="BF296" s="484"/>
      <c r="BG296" s="490"/>
      <c r="BH296" s="490"/>
    </row>
    <row r="297" spans="1:60" ht="20.25">
      <c r="A297" s="518" t="s">
        <v>16</v>
      </c>
      <c r="B297" s="519"/>
      <c r="C297" s="519"/>
      <c r="D297" s="519"/>
      <c r="E297" s="519"/>
      <c r="F297" s="519"/>
      <c r="G297" s="519"/>
      <c r="H297" s="519"/>
      <c r="I297" s="519"/>
      <c r="J297" s="544"/>
      <c r="K297" s="518" t="s">
        <v>16</v>
      </c>
      <c r="L297" s="519"/>
      <c r="M297" s="519"/>
      <c r="N297" s="519"/>
      <c r="O297" s="519"/>
      <c r="P297" s="519"/>
      <c r="Q297" s="519"/>
      <c r="R297" s="519"/>
      <c r="S297" s="519"/>
      <c r="T297" s="544"/>
      <c r="U297" s="7"/>
      <c r="AD297" s="7"/>
      <c r="AE297" s="62"/>
      <c r="AF297" s="62"/>
      <c r="AG297" s="62"/>
      <c r="AH297" s="62"/>
      <c r="AI297" s="62"/>
      <c r="AJ297" s="62"/>
      <c r="AK297" s="62"/>
      <c r="AL297" s="62"/>
      <c r="AM297" s="62"/>
      <c r="AN297" s="62"/>
      <c r="AO297" s="597"/>
      <c r="AP297" s="597"/>
      <c r="AQ297" s="597"/>
      <c r="AR297" s="597"/>
      <c r="AS297" s="597"/>
      <c r="AT297" s="597"/>
      <c r="AU297" s="597"/>
      <c r="AV297" s="597"/>
      <c r="AW297" s="597"/>
      <c r="AX297" s="597"/>
      <c r="AY297" s="597"/>
      <c r="AZ297" s="597"/>
      <c r="BA297" s="597"/>
      <c r="BB297" s="597"/>
      <c r="BC297" s="597"/>
      <c r="BD297" s="597"/>
      <c r="BE297" s="597"/>
      <c r="BF297" s="597"/>
      <c r="BG297" s="597"/>
      <c r="BH297" s="597"/>
    </row>
    <row r="298" spans="1:60" s="6" customFormat="1" ht="8.25" customHeight="1">
      <c r="A298" s="70"/>
      <c r="B298" s="11"/>
      <c r="C298" s="11"/>
      <c r="D298" s="11"/>
      <c r="E298" s="11"/>
      <c r="F298" s="11"/>
      <c r="G298" s="11"/>
      <c r="H298" s="11"/>
      <c r="I298" s="67"/>
      <c r="J298" s="84"/>
      <c r="K298" s="70"/>
      <c r="L298" s="11"/>
      <c r="M298" s="11"/>
      <c r="N298" s="11"/>
      <c r="O298" s="11"/>
      <c r="P298" s="11"/>
      <c r="Q298" s="11"/>
      <c r="R298" s="11"/>
      <c r="S298" s="11"/>
      <c r="T298" s="52"/>
      <c r="U298" s="62"/>
      <c r="V298" s="62"/>
      <c r="W298" s="62"/>
      <c r="X298" s="62"/>
      <c r="Y298" s="62"/>
      <c r="Z298" s="62"/>
      <c r="AA298" s="62"/>
      <c r="AB298" s="62"/>
      <c r="AC298" s="62"/>
      <c r="AD298" s="62"/>
      <c r="AE298" s="62"/>
      <c r="AF298" s="62"/>
      <c r="AG298" s="62"/>
      <c r="AH298" s="62"/>
      <c r="AI298" s="62"/>
      <c r="AJ298" s="62"/>
      <c r="AK298" s="62"/>
      <c r="AL298" s="62"/>
      <c r="AM298" s="62"/>
      <c r="AN298" s="62"/>
      <c r="AO298" s="63"/>
      <c r="AP298" s="63"/>
      <c r="AQ298" s="63"/>
      <c r="AR298" s="63"/>
      <c r="AS298" s="63"/>
      <c r="AT298" s="63"/>
      <c r="AU298" s="100"/>
      <c r="AV298" s="100"/>
      <c r="AW298" s="63"/>
      <c r="AX298" s="63"/>
      <c r="AY298" s="62"/>
      <c r="AZ298" s="62"/>
      <c r="BA298" s="62"/>
      <c r="BB298" s="62"/>
      <c r="BC298" s="62"/>
      <c r="BD298" s="62"/>
      <c r="BE298" s="62"/>
      <c r="BF298" s="62"/>
      <c r="BG298" s="62"/>
      <c r="BH298" s="62"/>
    </row>
    <row r="299" spans="1:60" ht="14.85" customHeight="1">
      <c r="A299" s="501" t="s">
        <v>4</v>
      </c>
      <c r="B299" s="501"/>
      <c r="C299" s="453" t="str">
        <f>$C$3</f>
        <v>READECUACIÓN SEDE SERVICIOS GENERALES</v>
      </c>
      <c r="D299" s="453"/>
      <c r="E299" s="453"/>
      <c r="F299" s="453"/>
      <c r="G299" s="453"/>
      <c r="H299" s="453"/>
      <c r="I299" s="453"/>
      <c r="J299" s="453"/>
      <c r="K299" s="501" t="s">
        <v>4</v>
      </c>
      <c r="L299" s="501"/>
      <c r="M299" s="453" t="str">
        <f>$C$3</f>
        <v>READECUACIÓN SEDE SERVICIOS GENERALES</v>
      </c>
      <c r="N299" s="453"/>
      <c r="O299" s="453"/>
      <c r="P299" s="453"/>
      <c r="Q299" s="453"/>
      <c r="R299" s="453"/>
      <c r="S299" s="453"/>
      <c r="T299" s="453"/>
      <c r="U299" s="7"/>
      <c r="AD299" s="7"/>
      <c r="AE299" s="62"/>
      <c r="AF299" s="62"/>
      <c r="AG299" s="62"/>
      <c r="AH299" s="62"/>
      <c r="AI299" s="62"/>
      <c r="AJ299" s="62"/>
      <c r="AK299" s="62"/>
      <c r="AL299" s="62"/>
      <c r="AM299" s="62"/>
      <c r="AN299" s="62"/>
      <c r="AO299" s="484"/>
      <c r="AP299" s="484"/>
      <c r="AQ299" s="484"/>
      <c r="AR299" s="484"/>
      <c r="AS299" s="484"/>
      <c r="AT299" s="484"/>
      <c r="AU299" s="484"/>
      <c r="AV299" s="484"/>
      <c r="AW299" s="484"/>
      <c r="AX299" s="484"/>
      <c r="AY299" s="62"/>
      <c r="AZ299" s="62"/>
      <c r="BA299" s="62"/>
      <c r="BB299" s="62"/>
      <c r="BC299" s="62"/>
      <c r="BD299" s="62"/>
      <c r="BE299" s="62"/>
      <c r="BF299" s="62"/>
      <c r="BG299" s="62"/>
      <c r="BH299" s="62"/>
    </row>
    <row r="300" spans="1:60" ht="14.85" customHeight="1">
      <c r="A300" s="501" t="s">
        <v>5</v>
      </c>
      <c r="B300" s="501"/>
      <c r="C300" s="453" t="str">
        <f>$C$4</f>
        <v>UNIVERSIDAD DEL CAUCA -SERVICIOS GENERALES</v>
      </c>
      <c r="D300" s="453"/>
      <c r="E300" s="453"/>
      <c r="F300" s="453"/>
      <c r="G300" s="453"/>
      <c r="H300" s="453"/>
      <c r="I300" s="453"/>
      <c r="J300" s="453"/>
      <c r="K300" s="501" t="s">
        <v>5</v>
      </c>
      <c r="L300" s="501"/>
      <c r="M300" s="453" t="str">
        <f>$C$4</f>
        <v>UNIVERSIDAD DEL CAUCA -SERVICIOS GENERALES</v>
      </c>
      <c r="N300" s="453"/>
      <c r="O300" s="453"/>
      <c r="P300" s="453"/>
      <c r="Q300" s="453"/>
      <c r="R300" s="453"/>
      <c r="S300" s="453"/>
      <c r="T300" s="453"/>
      <c r="U300" s="7"/>
      <c r="AD300" s="7"/>
      <c r="AE300" s="62"/>
      <c r="AF300" s="62"/>
      <c r="AG300" s="62"/>
      <c r="AH300" s="62"/>
      <c r="AI300" s="62"/>
      <c r="AJ300" s="62"/>
      <c r="AK300" s="62"/>
      <c r="AL300" s="62"/>
      <c r="AM300" s="62"/>
      <c r="AN300" s="62"/>
      <c r="AO300" s="484"/>
      <c r="AP300" s="484"/>
      <c r="AQ300" s="484"/>
      <c r="AR300" s="484"/>
      <c r="AS300" s="484"/>
      <c r="AT300" s="484"/>
      <c r="AU300" s="484"/>
      <c r="AV300" s="484"/>
      <c r="AW300" s="484"/>
      <c r="AX300" s="484"/>
      <c r="AY300" s="62"/>
      <c r="AZ300" s="62"/>
      <c r="BA300" s="62"/>
      <c r="BB300" s="62"/>
      <c r="BC300" s="62"/>
      <c r="BD300" s="62"/>
      <c r="BE300" s="62"/>
      <c r="BF300" s="62"/>
      <c r="BG300" s="62"/>
      <c r="BH300" s="62"/>
    </row>
    <row r="301" spans="1:60" ht="14.85" customHeight="1">
      <c r="A301" s="501" t="s">
        <v>17</v>
      </c>
      <c r="B301" s="501"/>
      <c r="C301" s="453" t="str">
        <f>$C$5</f>
        <v>UNIVERSIDAD DEL CAUCA</v>
      </c>
      <c r="D301" s="453"/>
      <c r="E301" s="453"/>
      <c r="F301" s="453"/>
      <c r="G301" s="453"/>
      <c r="H301" s="453"/>
      <c r="I301" s="453"/>
      <c r="J301" s="453"/>
      <c r="K301" s="501" t="s">
        <v>17</v>
      </c>
      <c r="L301" s="501"/>
      <c r="M301" s="453" t="str">
        <f>$C$5</f>
        <v>UNIVERSIDAD DEL CAUCA</v>
      </c>
      <c r="N301" s="453"/>
      <c r="O301" s="453"/>
      <c r="P301" s="453"/>
      <c r="Q301" s="453"/>
      <c r="R301" s="453"/>
      <c r="S301" s="453"/>
      <c r="T301" s="453"/>
      <c r="U301" s="7"/>
      <c r="AD301" s="7"/>
      <c r="AE301" s="62"/>
      <c r="AF301" s="62"/>
      <c r="AG301" s="62"/>
      <c r="AH301" s="62"/>
      <c r="AI301" s="62"/>
      <c r="AJ301" s="62"/>
      <c r="AK301" s="62"/>
      <c r="AL301" s="62"/>
      <c r="AM301" s="62"/>
      <c r="AN301" s="62"/>
      <c r="AO301" s="484"/>
      <c r="AP301" s="484"/>
      <c r="AQ301" s="484"/>
      <c r="AR301" s="484"/>
      <c r="AS301" s="484"/>
      <c r="AT301" s="484"/>
      <c r="AU301" s="484"/>
      <c r="AV301" s="484"/>
      <c r="AW301" s="484"/>
      <c r="AX301" s="484"/>
      <c r="AY301" s="62"/>
      <c r="AZ301" s="62"/>
      <c r="BA301" s="62"/>
      <c r="BB301" s="62"/>
      <c r="BC301" s="62"/>
      <c r="BD301" s="62"/>
      <c r="BE301" s="62"/>
      <c r="BF301" s="62"/>
      <c r="BG301" s="62"/>
      <c r="BH301" s="62"/>
    </row>
    <row r="302" spans="1:60" ht="14.85" customHeight="1">
      <c r="A302" s="482" t="s">
        <v>18</v>
      </c>
      <c r="B302" s="472"/>
      <c r="C302" s="480" t="str">
        <f>$C$6</f>
        <v>ING. JOHN JAIRO LEDEZMA SOLANO</v>
      </c>
      <c r="D302" s="474"/>
      <c r="E302" s="474"/>
      <c r="F302" s="474"/>
      <c r="G302" s="474"/>
      <c r="H302" s="474"/>
      <c r="I302" s="474"/>
      <c r="J302" s="502"/>
      <c r="K302" s="482" t="s">
        <v>18</v>
      </c>
      <c r="L302" s="472"/>
      <c r="M302" s="480" t="str">
        <f>$C$6</f>
        <v>ING. JOHN JAIRO LEDEZMA SOLANO</v>
      </c>
      <c r="N302" s="474"/>
      <c r="O302" s="474"/>
      <c r="P302" s="474"/>
      <c r="Q302" s="474"/>
      <c r="R302" s="474"/>
      <c r="S302" s="474"/>
      <c r="T302" s="502"/>
      <c r="U302" s="7"/>
      <c r="AD302" s="7"/>
      <c r="AE302" s="62"/>
      <c r="AF302" s="62"/>
      <c r="AG302" s="62"/>
      <c r="AH302" s="62"/>
      <c r="AI302" s="62"/>
      <c r="AJ302" s="62"/>
      <c r="AK302" s="62"/>
      <c r="AL302" s="62"/>
      <c r="AM302" s="62"/>
      <c r="AN302" s="62"/>
      <c r="AO302" s="484"/>
      <c r="AP302" s="484"/>
      <c r="AQ302" s="484"/>
      <c r="AR302" s="484"/>
      <c r="AS302" s="484"/>
      <c r="AT302" s="484"/>
      <c r="AU302" s="484"/>
      <c r="AV302" s="484"/>
      <c r="AW302" s="484"/>
      <c r="AX302" s="484"/>
      <c r="AY302" s="62"/>
      <c r="AZ302" s="62"/>
      <c r="BA302" s="62"/>
      <c r="BB302" s="62"/>
      <c r="BC302" s="62"/>
      <c r="BD302" s="62"/>
      <c r="BE302" s="62"/>
      <c r="BF302" s="62"/>
      <c r="BG302" s="62"/>
      <c r="BH302" s="62"/>
    </row>
    <row r="303" spans="1:60" ht="14.85" customHeight="1">
      <c r="A303" s="501" t="s">
        <v>6</v>
      </c>
      <c r="B303" s="501"/>
      <c r="C303" s="539" t="str">
        <f>$C$7</f>
        <v>FEBRERO DE 2011</v>
      </c>
      <c r="D303" s="540"/>
      <c r="E303" s="540"/>
      <c r="F303" s="531" t="str">
        <f>$F$7</f>
        <v>MP 19202-128892 CAU</v>
      </c>
      <c r="G303" s="531"/>
      <c r="H303" s="531"/>
      <c r="I303" s="531"/>
      <c r="J303" s="531"/>
      <c r="K303" s="501" t="s">
        <v>6</v>
      </c>
      <c r="L303" s="501"/>
      <c r="M303" s="539" t="str">
        <f>$C$7</f>
        <v>FEBRERO DE 2011</v>
      </c>
      <c r="N303" s="540"/>
      <c r="O303" s="540"/>
      <c r="P303" s="531" t="str">
        <f>$F$7</f>
        <v>MP 19202-128892 CAU</v>
      </c>
      <c r="Q303" s="531"/>
      <c r="R303" s="531"/>
      <c r="S303" s="531"/>
      <c r="T303" s="531"/>
      <c r="U303" s="7"/>
      <c r="AD303" s="7"/>
      <c r="AE303" s="62"/>
      <c r="AF303" s="62"/>
      <c r="AG303" s="62"/>
      <c r="AH303" s="62"/>
      <c r="AI303" s="62"/>
      <c r="AJ303" s="62"/>
      <c r="AK303" s="62"/>
      <c r="AL303" s="62"/>
      <c r="AM303" s="62"/>
      <c r="AN303" s="62"/>
      <c r="AO303" s="484"/>
      <c r="AP303" s="484"/>
      <c r="AQ303" s="602"/>
      <c r="AR303" s="602"/>
      <c r="AS303" s="602"/>
      <c r="AT303" s="602"/>
      <c r="AU303" s="602"/>
      <c r="AV303" s="602"/>
      <c r="AW303" s="602"/>
      <c r="AX303" s="602"/>
      <c r="AY303" s="62"/>
      <c r="AZ303" s="62"/>
      <c r="BA303" s="62"/>
      <c r="BB303" s="62"/>
      <c r="BC303" s="62"/>
      <c r="BD303" s="62"/>
      <c r="BE303" s="62"/>
      <c r="BF303" s="62"/>
      <c r="BG303" s="62"/>
      <c r="BH303" s="62"/>
    </row>
    <row r="304" spans="1:60" ht="4.5" customHeight="1">
      <c r="B304" s="72"/>
      <c r="C304" s="72"/>
      <c r="D304" s="72"/>
      <c r="E304" s="72"/>
      <c r="F304" s="72"/>
      <c r="G304" s="72"/>
      <c r="K304" s="71"/>
      <c r="L304" s="72"/>
      <c r="M304" s="72"/>
      <c r="N304" s="72"/>
      <c r="O304" s="72"/>
      <c r="P304" s="72"/>
      <c r="Q304" s="72"/>
      <c r="R304" s="7"/>
      <c r="S304" s="7"/>
      <c r="T304" s="106"/>
      <c r="U304" s="7"/>
      <c r="AD304" s="7"/>
      <c r="AE304" s="62"/>
      <c r="AF304" s="62"/>
      <c r="AG304" s="62"/>
      <c r="AH304" s="62"/>
      <c r="AI304" s="62"/>
      <c r="AJ304" s="62"/>
      <c r="AK304" s="62"/>
      <c r="AL304" s="62"/>
      <c r="AM304" s="62"/>
      <c r="AN304" s="62"/>
      <c r="AO304" s="62"/>
      <c r="AP304" s="64"/>
      <c r="AQ304" s="64"/>
      <c r="AR304" s="64"/>
      <c r="AS304" s="64"/>
      <c r="AT304" s="64"/>
      <c r="AU304" s="102"/>
      <c r="AV304" s="92"/>
      <c r="AW304" s="62"/>
      <c r="AX304" s="62"/>
      <c r="AY304" s="62"/>
      <c r="AZ304" s="62"/>
      <c r="BA304" s="62"/>
      <c r="BB304" s="62"/>
      <c r="BC304" s="62"/>
      <c r="BD304" s="62"/>
      <c r="BE304" s="62"/>
      <c r="BF304" s="62"/>
      <c r="BG304" s="62"/>
      <c r="BH304" s="62"/>
    </row>
    <row r="305" spans="1:60" ht="14.85" customHeight="1">
      <c r="A305" s="5" t="s">
        <v>9</v>
      </c>
      <c r="B305" s="549" t="s">
        <v>8</v>
      </c>
      <c r="C305" s="453" t="e">
        <f>#REF!</f>
        <v>#REF!</v>
      </c>
      <c r="D305" s="453"/>
      <c r="E305" s="453"/>
      <c r="F305" s="549" t="s">
        <v>10</v>
      </c>
      <c r="G305" s="549" t="e">
        <f>#REF!</f>
        <v>#REF!</v>
      </c>
      <c r="H305" s="513" t="s">
        <v>23</v>
      </c>
      <c r="I305" s="500"/>
      <c r="J305" s="514"/>
      <c r="K305" s="5" t="s">
        <v>9</v>
      </c>
      <c r="L305" s="549" t="s">
        <v>8</v>
      </c>
      <c r="M305" s="453" t="e">
        <f>#REF!</f>
        <v>#REF!</v>
      </c>
      <c r="N305" s="453"/>
      <c r="O305" s="453"/>
      <c r="P305" s="549" t="s">
        <v>10</v>
      </c>
      <c r="Q305" s="549" t="e">
        <f>#REF!</f>
        <v>#REF!</v>
      </c>
      <c r="R305" s="513" t="s">
        <v>23</v>
      </c>
      <c r="S305" s="500"/>
      <c r="T305" s="514"/>
      <c r="U305" s="7"/>
      <c r="AD305" s="7"/>
      <c r="AE305" s="62"/>
      <c r="AF305" s="62"/>
      <c r="AG305" s="62"/>
      <c r="AH305" s="62"/>
      <c r="AI305" s="62"/>
      <c r="AJ305" s="62"/>
      <c r="AK305" s="62"/>
      <c r="AL305" s="62"/>
      <c r="AM305" s="62"/>
      <c r="AN305" s="62"/>
      <c r="AO305" s="62"/>
      <c r="AP305" s="484"/>
      <c r="AQ305" s="484"/>
      <c r="AR305" s="484"/>
      <c r="AS305" s="484"/>
      <c r="AT305" s="484"/>
      <c r="AU305" s="596"/>
      <c r="AV305" s="484"/>
      <c r="AW305" s="484"/>
      <c r="AX305" s="484"/>
      <c r="AY305" s="62"/>
      <c r="AZ305" s="62"/>
      <c r="BA305" s="62"/>
      <c r="BB305" s="62"/>
      <c r="BC305" s="62"/>
      <c r="BD305" s="62"/>
      <c r="BE305" s="62"/>
      <c r="BF305" s="62"/>
      <c r="BG305" s="62"/>
      <c r="BH305" s="62"/>
    </row>
    <row r="306" spans="1:60" ht="14.85" customHeight="1">
      <c r="A306" s="59" t="e">
        <f>#REF!</f>
        <v>#REF!</v>
      </c>
      <c r="B306" s="550"/>
      <c r="C306" s="453"/>
      <c r="D306" s="453"/>
      <c r="E306" s="453"/>
      <c r="F306" s="550"/>
      <c r="G306" s="550"/>
      <c r="H306" s="1"/>
      <c r="I306" s="68" t="s">
        <v>24</v>
      </c>
      <c r="J306" s="69"/>
      <c r="K306" s="59" t="e">
        <f>#REF!</f>
        <v>#REF!</v>
      </c>
      <c r="L306" s="550"/>
      <c r="M306" s="453"/>
      <c r="N306" s="453"/>
      <c r="O306" s="453"/>
      <c r="P306" s="550"/>
      <c r="Q306" s="550"/>
      <c r="R306" s="1"/>
      <c r="S306" s="4" t="s">
        <v>24</v>
      </c>
      <c r="T306" s="91"/>
      <c r="U306" s="7"/>
      <c r="AD306" s="7"/>
      <c r="AE306" s="62"/>
      <c r="AF306" s="62"/>
      <c r="AG306" s="62"/>
      <c r="AH306" s="62"/>
      <c r="AI306" s="62"/>
      <c r="AJ306" s="62"/>
      <c r="AK306" s="62"/>
      <c r="AL306" s="62"/>
      <c r="AM306" s="62"/>
      <c r="AN306" s="62"/>
      <c r="AO306" s="92"/>
      <c r="AP306" s="484"/>
      <c r="AQ306" s="484"/>
      <c r="AR306" s="484"/>
      <c r="AS306" s="484"/>
      <c r="AT306" s="484"/>
      <c r="AU306" s="596"/>
      <c r="AV306" s="73"/>
      <c r="AW306" s="65"/>
      <c r="AX306" s="65"/>
      <c r="AY306" s="62"/>
      <c r="AZ306" s="62"/>
      <c r="BA306" s="62"/>
      <c r="BB306" s="62"/>
      <c r="BC306" s="62"/>
      <c r="BD306" s="62"/>
      <c r="BE306" s="62"/>
      <c r="BF306" s="62"/>
      <c r="BG306" s="62"/>
      <c r="BH306" s="62"/>
    </row>
    <row r="307" spans="1:60" ht="14.85" customHeight="1">
      <c r="A307" s="5" t="s">
        <v>9</v>
      </c>
      <c r="B307" s="549" t="s">
        <v>7</v>
      </c>
      <c r="C307" s="565" t="e">
        <f>#REF!</f>
        <v>#REF!</v>
      </c>
      <c r="D307" s="566"/>
      <c r="E307" s="567"/>
      <c r="F307" s="480" t="s">
        <v>22</v>
      </c>
      <c r="G307" s="502"/>
      <c r="H307" s="513"/>
      <c r="I307" s="500"/>
      <c r="J307" s="514"/>
      <c r="K307" s="5" t="s">
        <v>9</v>
      </c>
      <c r="L307" s="549" t="s">
        <v>7</v>
      </c>
      <c r="M307" s="623" t="e">
        <f>#REF!</f>
        <v>#REF!</v>
      </c>
      <c r="N307" s="624"/>
      <c r="O307" s="625"/>
      <c r="P307" s="480" t="s">
        <v>22</v>
      </c>
      <c r="Q307" s="502"/>
      <c r="R307" s="513"/>
      <c r="S307" s="500"/>
      <c r="T307" s="514"/>
      <c r="U307" s="7"/>
      <c r="AD307" s="7"/>
      <c r="AE307" s="62"/>
      <c r="AF307" s="62"/>
      <c r="AG307" s="62"/>
      <c r="AH307" s="62"/>
      <c r="AI307" s="62"/>
      <c r="AJ307" s="62"/>
      <c r="AK307" s="62"/>
      <c r="AL307" s="62"/>
      <c r="AM307" s="62"/>
      <c r="AN307" s="62"/>
      <c r="AO307" s="62"/>
      <c r="AP307" s="484"/>
      <c r="AQ307" s="606"/>
      <c r="AR307" s="606"/>
      <c r="AS307" s="606"/>
      <c r="AT307" s="484"/>
      <c r="AU307" s="484"/>
      <c r="AV307" s="484"/>
      <c r="AW307" s="484"/>
      <c r="AX307" s="484"/>
      <c r="AY307" s="62"/>
      <c r="AZ307" s="62"/>
      <c r="BA307" s="62"/>
      <c r="BB307" s="62"/>
      <c r="BC307" s="62"/>
      <c r="BD307" s="62"/>
      <c r="BE307" s="62"/>
      <c r="BF307" s="62"/>
      <c r="BG307" s="62"/>
      <c r="BH307" s="62"/>
    </row>
    <row r="308" spans="1:60" ht="14.85" customHeight="1">
      <c r="A308" s="60" t="e">
        <f>#REF!</f>
        <v>#REF!</v>
      </c>
      <c r="B308" s="550"/>
      <c r="C308" s="568"/>
      <c r="D308" s="569"/>
      <c r="E308" s="570"/>
      <c r="F308" s="515"/>
      <c r="G308" s="516"/>
      <c r="H308" s="516"/>
      <c r="I308" s="516"/>
      <c r="J308" s="517"/>
      <c r="K308" s="60" t="e">
        <f>#REF!</f>
        <v>#REF!</v>
      </c>
      <c r="L308" s="550"/>
      <c r="M308" s="626"/>
      <c r="N308" s="627"/>
      <c r="O308" s="628"/>
      <c r="P308" s="515"/>
      <c r="Q308" s="516"/>
      <c r="R308" s="516"/>
      <c r="S308" s="516"/>
      <c r="T308" s="517"/>
      <c r="U308" s="7"/>
      <c r="AD308" s="7"/>
      <c r="AE308" s="62"/>
      <c r="AF308" s="62"/>
      <c r="AG308" s="62"/>
      <c r="AH308" s="62"/>
      <c r="AI308" s="62"/>
      <c r="AJ308" s="62"/>
      <c r="AK308" s="62"/>
      <c r="AL308" s="62"/>
      <c r="AM308" s="62"/>
      <c r="AN308" s="62"/>
      <c r="AO308" s="92"/>
      <c r="AP308" s="484"/>
      <c r="AQ308" s="606"/>
      <c r="AR308" s="606"/>
      <c r="AS308" s="606"/>
      <c r="AT308" s="484"/>
      <c r="AU308" s="484"/>
      <c r="AV308" s="484"/>
      <c r="AW308" s="484"/>
      <c r="AX308" s="484"/>
      <c r="AY308" s="62"/>
      <c r="AZ308" s="62"/>
      <c r="BA308" s="62"/>
      <c r="BB308" s="62"/>
      <c r="BC308" s="62"/>
      <c r="BD308" s="62"/>
      <c r="BE308" s="62"/>
      <c r="BF308" s="62"/>
      <c r="BG308" s="62"/>
      <c r="BH308" s="62"/>
    </row>
    <row r="309" spans="1:60" ht="3.75" customHeight="1">
      <c r="K309" s="71"/>
      <c r="L309" s="7"/>
      <c r="M309" s="7"/>
      <c r="N309" s="7"/>
      <c r="O309" s="7"/>
      <c r="P309" s="7"/>
      <c r="Q309" s="7"/>
      <c r="R309" s="7"/>
      <c r="S309" s="7"/>
      <c r="T309" s="106"/>
      <c r="U309" s="7"/>
      <c r="AD309" s="7"/>
      <c r="AE309" s="62"/>
      <c r="AF309" s="62"/>
      <c r="AG309" s="62"/>
      <c r="AH309" s="62"/>
      <c r="AI309" s="62"/>
      <c r="AJ309" s="62"/>
      <c r="AK309" s="62"/>
      <c r="AL309" s="62"/>
      <c r="AM309" s="62"/>
      <c r="AN309" s="62"/>
      <c r="AO309" s="62"/>
      <c r="AP309" s="62"/>
      <c r="AQ309" s="62"/>
      <c r="AR309" s="62"/>
      <c r="AS309" s="62"/>
      <c r="AT309" s="62"/>
      <c r="AU309" s="92"/>
      <c r="AV309" s="92"/>
      <c r="AW309" s="62"/>
      <c r="AX309" s="62"/>
      <c r="AY309" s="62"/>
      <c r="AZ309" s="62"/>
      <c r="BA309" s="62"/>
      <c r="BB309" s="62"/>
      <c r="BC309" s="62"/>
      <c r="BD309" s="62"/>
      <c r="BE309" s="62"/>
      <c r="BF309" s="62"/>
      <c r="BG309" s="62"/>
      <c r="BH309" s="62"/>
    </row>
    <row r="310" spans="1:60" ht="18">
      <c r="A310" s="557" t="s">
        <v>27</v>
      </c>
      <c r="B310" s="558"/>
      <c r="K310" s="557" t="s">
        <v>27</v>
      </c>
      <c r="L310" s="558"/>
      <c r="M310" s="7"/>
      <c r="N310" s="7"/>
      <c r="O310" s="7"/>
      <c r="P310" s="7"/>
      <c r="Q310" s="7"/>
      <c r="R310" s="7"/>
      <c r="S310" s="7"/>
      <c r="T310" s="106"/>
      <c r="U310" s="7"/>
      <c r="AD310" s="7"/>
      <c r="AE310" s="62"/>
      <c r="AF310" s="62"/>
      <c r="AG310" s="62"/>
      <c r="AH310" s="62"/>
      <c r="AI310" s="62"/>
      <c r="AJ310" s="62"/>
      <c r="AK310" s="62"/>
      <c r="AL310" s="62"/>
      <c r="AM310" s="62"/>
      <c r="AN310" s="62"/>
      <c r="AO310" s="605"/>
      <c r="AP310" s="605"/>
      <c r="AQ310" s="62"/>
      <c r="AR310" s="62"/>
      <c r="AS310" s="62"/>
      <c r="AT310" s="62"/>
      <c r="AU310" s="92"/>
      <c r="AV310" s="92"/>
      <c r="AW310" s="62"/>
      <c r="AX310" s="62"/>
      <c r="AY310" s="62"/>
      <c r="AZ310" s="62"/>
      <c r="BA310" s="62"/>
      <c r="BB310" s="62"/>
      <c r="BC310" s="62"/>
      <c r="BD310" s="62"/>
      <c r="BE310" s="62"/>
      <c r="BF310" s="62"/>
      <c r="BG310" s="62"/>
      <c r="BH310" s="62"/>
    </row>
    <row r="311" spans="1:60" ht="33" customHeight="1">
      <c r="A311" s="464" t="s">
        <v>25</v>
      </c>
      <c r="B311" s="464"/>
      <c r="C311" s="464"/>
      <c r="D311" s="47" t="s">
        <v>28</v>
      </c>
      <c r="E311" s="537" t="s">
        <v>14</v>
      </c>
      <c r="F311" s="538"/>
      <c r="G311" s="537" t="s">
        <v>12</v>
      </c>
      <c r="H311" s="538"/>
      <c r="I311" s="456" t="s">
        <v>11</v>
      </c>
      <c r="J311" s="458"/>
      <c r="K311" s="464" t="s">
        <v>25</v>
      </c>
      <c r="L311" s="464"/>
      <c r="M311" s="464"/>
      <c r="N311" s="47" t="s">
        <v>28</v>
      </c>
      <c r="O311" s="537" t="s">
        <v>14</v>
      </c>
      <c r="P311" s="538"/>
      <c r="Q311" s="537" t="s">
        <v>12</v>
      </c>
      <c r="R311" s="538"/>
      <c r="S311" s="464" t="s">
        <v>11</v>
      </c>
      <c r="T311" s="464"/>
      <c r="U311" s="7"/>
      <c r="AD311" s="7"/>
      <c r="AE311" s="62"/>
      <c r="AF311" s="62"/>
      <c r="AG311" s="62"/>
      <c r="AH311" s="62"/>
      <c r="AI311" s="62"/>
      <c r="AJ311" s="62"/>
      <c r="AK311" s="62"/>
      <c r="AL311" s="62"/>
      <c r="AM311" s="62"/>
      <c r="AN311" s="62"/>
      <c r="AO311" s="484"/>
      <c r="AP311" s="484"/>
      <c r="AQ311" s="484"/>
      <c r="AR311" s="65"/>
      <c r="AS311" s="602"/>
      <c r="AT311" s="602"/>
      <c r="AU311" s="607"/>
      <c r="AV311" s="607"/>
      <c r="AW311" s="484"/>
      <c r="AX311" s="484"/>
      <c r="AY311" s="62"/>
      <c r="AZ311" s="62"/>
      <c r="BA311" s="62"/>
      <c r="BB311" s="62"/>
      <c r="BC311" s="62"/>
      <c r="BD311" s="62"/>
      <c r="BE311" s="62"/>
      <c r="BF311" s="62"/>
      <c r="BG311" s="62"/>
      <c r="BH311" s="62"/>
    </row>
    <row r="312" spans="1:60" ht="14.85" customHeight="1">
      <c r="A312" s="532" t="s">
        <v>79</v>
      </c>
      <c r="B312" s="521"/>
      <c r="C312" s="578"/>
      <c r="D312" s="48" t="s">
        <v>41</v>
      </c>
      <c r="E312" s="475"/>
      <c r="F312" s="476"/>
      <c r="G312" s="475"/>
      <c r="H312" s="476"/>
      <c r="I312" s="467" t="e">
        <f>I337*0.05</f>
        <v>#REF!</v>
      </c>
      <c r="J312" s="468"/>
      <c r="K312" s="486" t="s">
        <v>80</v>
      </c>
      <c r="L312" s="487"/>
      <c r="M312" s="488"/>
      <c r="N312" s="143" t="s">
        <v>41</v>
      </c>
      <c r="O312" s="475"/>
      <c r="P312" s="476"/>
      <c r="Q312" s="475"/>
      <c r="R312" s="476"/>
      <c r="S312" s="467" t="e">
        <f>0.05*S335</f>
        <v>#REF!</v>
      </c>
      <c r="T312" s="468"/>
      <c r="U312" s="7"/>
      <c r="AD312" s="7"/>
      <c r="AE312" s="62"/>
      <c r="AF312" s="62"/>
      <c r="AG312" s="62"/>
      <c r="AH312" s="62"/>
      <c r="AI312" s="62"/>
      <c r="AJ312" s="62"/>
      <c r="AK312" s="62"/>
      <c r="AL312" s="62"/>
      <c r="AM312" s="62"/>
      <c r="AN312" s="62"/>
      <c r="AO312" s="603"/>
      <c r="AP312" s="603"/>
      <c r="AQ312" s="603"/>
      <c r="AR312" s="61"/>
      <c r="AS312" s="602"/>
      <c r="AT312" s="602"/>
      <c r="AU312" s="607"/>
      <c r="AV312" s="607"/>
      <c r="AW312" s="490"/>
      <c r="AX312" s="604"/>
      <c r="AY312" s="62"/>
      <c r="AZ312" s="62"/>
      <c r="BA312" s="62"/>
      <c r="BB312" s="62"/>
      <c r="BC312" s="62"/>
      <c r="BD312" s="62"/>
      <c r="BE312" s="62"/>
      <c r="BF312" s="62"/>
      <c r="BG312" s="62"/>
      <c r="BH312" s="62"/>
    </row>
    <row r="313" spans="1:60" ht="14.85" customHeight="1">
      <c r="A313" s="469"/>
      <c r="B313" s="469"/>
      <c r="C313" s="469"/>
      <c r="D313" s="8"/>
      <c r="E313" s="532"/>
      <c r="F313" s="578"/>
      <c r="G313" s="469"/>
      <c r="H313" s="469"/>
      <c r="I313" s="467"/>
      <c r="J313" s="582"/>
      <c r="K313" s="545" t="str">
        <f>'$MATERIALES'!A60</f>
        <v>ANDAMIO METALICO TUBULAR</v>
      </c>
      <c r="L313" s="546"/>
      <c r="M313" s="547"/>
      <c r="N313" s="48" t="s">
        <v>41</v>
      </c>
      <c r="O313" s="475">
        <f>'$MATERIALES'!C60</f>
        <v>20000</v>
      </c>
      <c r="P313" s="476"/>
      <c r="Q313" s="469"/>
      <c r="R313" s="469"/>
      <c r="S313" s="467">
        <f>0.07*O313</f>
        <v>1400.0000000000002</v>
      </c>
      <c r="T313" s="468"/>
      <c r="U313" s="7"/>
      <c r="AD313" s="7"/>
      <c r="AE313" s="62"/>
      <c r="AF313" s="62"/>
      <c r="AG313" s="62"/>
      <c r="AH313" s="62"/>
      <c r="AI313" s="62"/>
      <c r="AJ313" s="62"/>
      <c r="AK313" s="62"/>
      <c r="AL313" s="62"/>
      <c r="AM313" s="62"/>
      <c r="AN313" s="62"/>
      <c r="AO313" s="484"/>
      <c r="AP313" s="484"/>
      <c r="AQ313" s="484"/>
      <c r="AR313" s="62"/>
      <c r="AS313" s="484"/>
      <c r="AT313" s="484"/>
      <c r="AU313" s="596"/>
      <c r="AV313" s="596"/>
      <c r="AW313" s="601"/>
      <c r="AX313" s="601"/>
      <c r="AY313" s="62"/>
      <c r="AZ313" s="62"/>
      <c r="BA313" s="62"/>
      <c r="BB313" s="62"/>
      <c r="BC313" s="62"/>
      <c r="BD313" s="62"/>
      <c r="BE313" s="62"/>
      <c r="BF313" s="62"/>
      <c r="BG313" s="62"/>
      <c r="BH313" s="62"/>
    </row>
    <row r="314" spans="1:60" ht="14.85" customHeight="1">
      <c r="G314" s="453" t="s">
        <v>13</v>
      </c>
      <c r="H314" s="453"/>
      <c r="I314" s="510" t="e">
        <f>SUM(I312:J313)</f>
        <v>#REF!</v>
      </c>
      <c r="J314" s="511"/>
      <c r="K314" s="71"/>
      <c r="L314" s="7"/>
      <c r="M314" s="7"/>
      <c r="N314" s="7"/>
      <c r="O314" s="7"/>
      <c r="P314" s="7"/>
      <c r="Q314" s="453" t="s">
        <v>13</v>
      </c>
      <c r="R314" s="453"/>
      <c r="S314" s="459" t="e">
        <f>SUM(S312:T313)</f>
        <v>#REF!</v>
      </c>
      <c r="T314" s="460"/>
      <c r="U314" s="7"/>
      <c r="AD314" s="7"/>
      <c r="AE314" s="62"/>
      <c r="AF314" s="62"/>
      <c r="AG314" s="62"/>
      <c r="AH314" s="62"/>
      <c r="AI314" s="62"/>
      <c r="AJ314" s="62"/>
      <c r="AK314" s="62"/>
      <c r="AL314" s="62"/>
      <c r="AM314" s="62"/>
      <c r="AN314" s="62"/>
      <c r="AO314" s="62"/>
      <c r="AP314" s="62"/>
      <c r="AQ314" s="62"/>
      <c r="AR314" s="62"/>
      <c r="AS314" s="62"/>
      <c r="AT314" s="62"/>
      <c r="AU314" s="596"/>
      <c r="AV314" s="596"/>
      <c r="AW314" s="601"/>
      <c r="AX314" s="601"/>
      <c r="AY314" s="62"/>
      <c r="AZ314" s="62"/>
      <c r="BA314" s="62"/>
      <c r="BB314" s="62"/>
      <c r="BC314" s="62"/>
      <c r="BD314" s="62"/>
      <c r="BE314" s="62"/>
      <c r="BF314" s="62"/>
      <c r="BG314" s="62"/>
      <c r="BH314" s="62"/>
    </row>
    <row r="315" spans="1:60" ht="6" customHeight="1">
      <c r="K315" s="71"/>
      <c r="L315" s="7"/>
      <c r="M315" s="7"/>
      <c r="N315" s="7"/>
      <c r="O315" s="7"/>
      <c r="P315" s="7"/>
      <c r="Q315" s="7"/>
      <c r="R315" s="7"/>
      <c r="S315" s="7"/>
      <c r="T315" s="106"/>
      <c r="U315" s="7"/>
      <c r="AD315" s="7"/>
      <c r="AE315" s="62"/>
      <c r="AF315" s="62"/>
      <c r="AG315" s="62"/>
      <c r="AH315" s="62"/>
      <c r="AI315" s="62"/>
      <c r="AJ315" s="62"/>
      <c r="AK315" s="62"/>
      <c r="AL315" s="62"/>
      <c r="AM315" s="62"/>
      <c r="AN315" s="62"/>
      <c r="AO315" s="62"/>
      <c r="AP315" s="62"/>
      <c r="AQ315" s="62"/>
      <c r="AR315" s="62"/>
      <c r="AS315" s="62"/>
      <c r="AT315" s="62"/>
      <c r="AU315" s="92"/>
      <c r="AV315" s="92"/>
      <c r="AW315" s="62"/>
      <c r="AX315" s="62"/>
      <c r="AY315" s="62"/>
      <c r="AZ315" s="62"/>
      <c r="BA315" s="62"/>
      <c r="BB315" s="62"/>
      <c r="BC315" s="62"/>
      <c r="BD315" s="62"/>
      <c r="BE315" s="62"/>
      <c r="BF315" s="62"/>
      <c r="BG315" s="62"/>
      <c r="BH315" s="62"/>
    </row>
    <row r="316" spans="1:60" ht="15.75" customHeight="1">
      <c r="A316" s="76" t="s">
        <v>29</v>
      </c>
      <c r="K316" s="76" t="s">
        <v>29</v>
      </c>
      <c r="L316" s="7"/>
      <c r="M316" s="7"/>
      <c r="N316" s="7"/>
      <c r="O316" s="7"/>
      <c r="P316" s="7"/>
      <c r="Q316" s="7"/>
      <c r="R316" s="7"/>
      <c r="S316" s="7"/>
      <c r="T316" s="106"/>
      <c r="U316" s="7"/>
      <c r="AD316" s="7"/>
      <c r="AE316" s="62"/>
      <c r="AF316" s="62"/>
      <c r="AG316" s="62"/>
      <c r="AH316" s="62"/>
      <c r="AI316" s="62"/>
      <c r="AJ316" s="62"/>
      <c r="AK316" s="62"/>
      <c r="AL316" s="62"/>
      <c r="AM316" s="62"/>
      <c r="AN316" s="62"/>
      <c r="AO316" s="66"/>
      <c r="AP316" s="62"/>
      <c r="AQ316" s="62"/>
      <c r="AR316" s="62"/>
      <c r="AS316" s="62"/>
      <c r="AT316" s="62"/>
      <c r="AU316" s="92"/>
      <c r="AV316" s="92"/>
      <c r="AW316" s="62"/>
      <c r="AX316" s="62"/>
      <c r="AY316" s="62"/>
      <c r="AZ316" s="62"/>
      <c r="BA316" s="62"/>
      <c r="BB316" s="62"/>
      <c r="BC316" s="62"/>
      <c r="BD316" s="62"/>
      <c r="BE316" s="62"/>
      <c r="BF316" s="62"/>
      <c r="BG316" s="62"/>
      <c r="BH316" s="62"/>
    </row>
    <row r="317" spans="1:60" ht="15.75" customHeight="1">
      <c r="A317" s="456" t="s">
        <v>25</v>
      </c>
      <c r="B317" s="457"/>
      <c r="C317" s="458"/>
      <c r="D317" s="537" t="s">
        <v>2</v>
      </c>
      <c r="E317" s="538"/>
      <c r="F317" s="3" t="s">
        <v>0</v>
      </c>
      <c r="G317" s="537" t="s">
        <v>15</v>
      </c>
      <c r="H317" s="538"/>
      <c r="I317" s="576" t="s">
        <v>11</v>
      </c>
      <c r="J317" s="577"/>
      <c r="K317" s="456" t="s">
        <v>25</v>
      </c>
      <c r="L317" s="457"/>
      <c r="M317" s="458"/>
      <c r="N317" s="537" t="s">
        <v>2</v>
      </c>
      <c r="O317" s="538"/>
      <c r="P317" s="3" t="s">
        <v>0</v>
      </c>
      <c r="Q317" s="537" t="s">
        <v>15</v>
      </c>
      <c r="R317" s="538"/>
      <c r="S317" s="456" t="s">
        <v>11</v>
      </c>
      <c r="T317" s="458"/>
      <c r="U317" s="7"/>
      <c r="AD317" s="7"/>
      <c r="AE317" s="62"/>
      <c r="AF317" s="62"/>
      <c r="AG317" s="62"/>
      <c r="AH317" s="62"/>
      <c r="AI317" s="62"/>
      <c r="AJ317" s="62"/>
      <c r="AK317" s="62"/>
      <c r="AL317" s="62"/>
      <c r="AM317" s="62"/>
      <c r="AN317" s="62"/>
      <c r="AO317" s="484"/>
      <c r="AP317" s="484"/>
      <c r="AQ317" s="484"/>
      <c r="AR317" s="602"/>
      <c r="AS317" s="602"/>
      <c r="AT317" s="61"/>
      <c r="AU317" s="607"/>
      <c r="AV317" s="607"/>
      <c r="AW317" s="484"/>
      <c r="AX317" s="484"/>
      <c r="AY317" s="62"/>
      <c r="AZ317" s="62"/>
      <c r="BA317" s="62"/>
      <c r="BB317" s="62"/>
      <c r="BC317" s="62"/>
      <c r="BD317" s="62"/>
      <c r="BE317" s="62"/>
      <c r="BF317" s="62"/>
      <c r="BG317" s="62"/>
      <c r="BH317" s="62"/>
    </row>
    <row r="318" spans="1:60" ht="14.85" customHeight="1">
      <c r="A318" s="453"/>
      <c r="B318" s="453"/>
      <c r="C318" s="453"/>
      <c r="D318" s="480"/>
      <c r="E318" s="474"/>
      <c r="F318" s="45"/>
      <c r="G318" s="453"/>
      <c r="H318" s="453"/>
      <c r="I318" s="510"/>
      <c r="J318" s="511"/>
      <c r="K318" s="482" t="str">
        <f>'$MATERIALES'!$A$64</f>
        <v>LAMINA EN POLICARBONATO ALVEOLAR DE 6mm con todos sus elementos para su correcta instalacion</v>
      </c>
      <c r="L318" s="471"/>
      <c r="M318" s="472"/>
      <c r="N318" s="480" t="str">
        <f>'$MATERIALES'!$B$64</f>
        <v>M2</v>
      </c>
      <c r="O318" s="474"/>
      <c r="P318" s="48">
        <v>1.05</v>
      </c>
      <c r="Q318" s="481">
        <f>'$MATERIALES'!$C$64</f>
        <v>87500</v>
      </c>
      <c r="R318" s="481"/>
      <c r="S318" s="459">
        <f>Q318*P318</f>
        <v>91875</v>
      </c>
      <c r="T318" s="460"/>
      <c r="U318" s="7"/>
      <c r="AD318" s="7"/>
      <c r="AE318" s="62"/>
      <c r="AF318" s="62"/>
      <c r="AG318" s="62"/>
      <c r="AH318" s="62"/>
      <c r="AI318" s="62"/>
      <c r="AJ318" s="62"/>
      <c r="AK318" s="62"/>
      <c r="AL318" s="62"/>
      <c r="AM318" s="62"/>
      <c r="AN318" s="62"/>
      <c r="AO318" s="484"/>
      <c r="AP318" s="484"/>
      <c r="AQ318" s="484"/>
      <c r="AR318" s="484"/>
      <c r="AS318" s="484"/>
      <c r="AT318" s="65"/>
      <c r="AU318" s="596"/>
      <c r="AV318" s="596"/>
      <c r="AW318" s="601"/>
      <c r="AX318" s="601"/>
      <c r="AY318" s="62"/>
      <c r="AZ318" s="62"/>
      <c r="BA318" s="62"/>
      <c r="BB318" s="62"/>
      <c r="BC318" s="62"/>
      <c r="BD318" s="62"/>
      <c r="BE318" s="62"/>
      <c r="BF318" s="62"/>
      <c r="BG318" s="62"/>
      <c r="BH318" s="62"/>
    </row>
    <row r="319" spans="1:60" ht="14.85" customHeight="1">
      <c r="A319" s="453"/>
      <c r="B319" s="453"/>
      <c r="C319" s="453"/>
      <c r="D319" s="480"/>
      <c r="E319" s="474"/>
      <c r="F319" s="45"/>
      <c r="G319" s="453"/>
      <c r="H319" s="453"/>
      <c r="I319" s="510"/>
      <c r="J319" s="511"/>
      <c r="K319" s="482" t="str">
        <f>'$MATERIALES'!$A$65</f>
        <v xml:space="preserve">ARANDELA NEOPRENO                                           </v>
      </c>
      <c r="L319" s="471"/>
      <c r="M319" s="472"/>
      <c r="N319" s="480" t="str">
        <f>'$MATERIALES'!$B$65</f>
        <v>UND</v>
      </c>
      <c r="O319" s="474"/>
      <c r="P319" s="48">
        <v>3</v>
      </c>
      <c r="Q319" s="481">
        <f>'$MATERIALES'!$C$65</f>
        <v>200</v>
      </c>
      <c r="R319" s="481"/>
      <c r="S319" s="459">
        <f>Q319*P319</f>
        <v>600</v>
      </c>
      <c r="T319" s="460"/>
      <c r="U319" s="7"/>
      <c r="AD319" s="7"/>
      <c r="AE319" s="62"/>
      <c r="AF319" s="62"/>
      <c r="AG319" s="62"/>
      <c r="AH319" s="62"/>
      <c r="AI319" s="62"/>
      <c r="AJ319" s="62"/>
      <c r="AK319" s="62"/>
      <c r="AL319" s="62"/>
      <c r="AM319" s="62"/>
      <c r="AN319" s="62"/>
      <c r="AO319" s="484"/>
      <c r="AP319" s="484"/>
      <c r="AQ319" s="484"/>
      <c r="AR319" s="484"/>
      <c r="AS319" s="484"/>
      <c r="AT319" s="65"/>
      <c r="AU319" s="596"/>
      <c r="AV319" s="596"/>
      <c r="AW319" s="601"/>
      <c r="AX319" s="601"/>
      <c r="AY319" s="62"/>
      <c r="AZ319" s="62"/>
      <c r="BA319" s="62"/>
      <c r="BB319" s="62"/>
      <c r="BC319" s="62"/>
      <c r="BD319" s="62"/>
      <c r="BE319" s="62"/>
      <c r="BF319" s="62"/>
      <c r="BG319" s="62"/>
      <c r="BH319" s="62"/>
    </row>
    <row r="320" spans="1:60" ht="14.85" customHeight="1">
      <c r="A320" s="453"/>
      <c r="B320" s="453"/>
      <c r="C320" s="453"/>
      <c r="D320" s="480"/>
      <c r="E320" s="474"/>
      <c r="F320" s="45"/>
      <c r="G320" s="453"/>
      <c r="H320" s="453"/>
      <c r="I320" s="510"/>
      <c r="J320" s="511"/>
      <c r="K320" s="482" t="str">
        <f>'$MATERIALES'!$A$66</f>
        <v xml:space="preserve">ESPIGO ALUM.-TUERCA 250MM                                   </v>
      </c>
      <c r="L320" s="471"/>
      <c r="M320" s="472"/>
      <c r="N320" s="480" t="str">
        <f>'$MATERIALES'!$B$66</f>
        <v>UND</v>
      </c>
      <c r="O320" s="474"/>
      <c r="P320" s="48">
        <v>3</v>
      </c>
      <c r="Q320" s="481">
        <f>'$MATERIALES'!$C$66</f>
        <v>1200</v>
      </c>
      <c r="R320" s="481"/>
      <c r="S320" s="459">
        <f>Q320*P320</f>
        <v>3600</v>
      </c>
      <c r="T320" s="460"/>
      <c r="U320" s="7"/>
      <c r="AD320" s="7"/>
      <c r="AE320" s="62"/>
      <c r="AF320" s="62"/>
      <c r="AG320" s="62"/>
      <c r="AH320" s="62"/>
      <c r="AI320" s="62"/>
      <c r="AJ320" s="62"/>
      <c r="AK320" s="62"/>
      <c r="AL320" s="62"/>
      <c r="AM320" s="62"/>
      <c r="AN320" s="62"/>
      <c r="AO320" s="484"/>
      <c r="AP320" s="484"/>
      <c r="AQ320" s="484"/>
      <c r="AR320" s="484"/>
      <c r="AS320" s="484"/>
      <c r="AT320" s="65"/>
      <c r="AU320" s="596"/>
      <c r="AV320" s="596"/>
      <c r="AW320" s="601"/>
      <c r="AX320" s="601"/>
      <c r="AY320" s="62"/>
      <c r="AZ320" s="62"/>
      <c r="BA320" s="62"/>
      <c r="BB320" s="62"/>
      <c r="BC320" s="62"/>
      <c r="BD320" s="62"/>
      <c r="BE320" s="62"/>
      <c r="BF320" s="62"/>
      <c r="BG320" s="62"/>
      <c r="BH320" s="62"/>
    </row>
    <row r="321" spans="1:60" ht="14.85" customHeight="1">
      <c r="A321" s="453"/>
      <c r="B321" s="453"/>
      <c r="C321" s="453"/>
      <c r="D321" s="480"/>
      <c r="E321" s="474"/>
      <c r="F321" s="45"/>
      <c r="G321" s="453"/>
      <c r="H321" s="453"/>
      <c r="I321" s="510"/>
      <c r="J321" s="511"/>
      <c r="K321" s="482"/>
      <c r="L321" s="471"/>
      <c r="M321" s="472"/>
      <c r="N321" s="480"/>
      <c r="O321" s="474"/>
      <c r="P321" s="121"/>
      <c r="Q321" s="481"/>
      <c r="R321" s="481"/>
      <c r="S321" s="459"/>
      <c r="T321" s="460"/>
      <c r="U321" s="7"/>
      <c r="AD321" s="7"/>
      <c r="AE321" s="62"/>
      <c r="AF321" s="62"/>
      <c r="AG321" s="62"/>
      <c r="AH321" s="62"/>
      <c r="AI321" s="62"/>
      <c r="AJ321" s="62"/>
      <c r="AK321" s="62"/>
      <c r="AL321" s="62"/>
      <c r="AM321" s="62"/>
      <c r="AN321" s="62"/>
      <c r="AO321" s="484"/>
      <c r="AP321" s="484"/>
      <c r="AQ321" s="484"/>
      <c r="AR321" s="484"/>
      <c r="AS321" s="484"/>
      <c r="AT321" s="65"/>
      <c r="AU321" s="596"/>
      <c r="AV321" s="596"/>
      <c r="AW321" s="601"/>
      <c r="AX321" s="601"/>
      <c r="AY321" s="62"/>
      <c r="AZ321" s="62"/>
      <c r="BA321" s="62"/>
      <c r="BB321" s="62"/>
      <c r="BC321" s="62"/>
      <c r="BD321" s="62"/>
      <c r="BE321" s="62"/>
      <c r="BF321" s="62"/>
      <c r="BG321" s="62"/>
      <c r="BH321" s="62"/>
    </row>
    <row r="322" spans="1:60" ht="14.85" customHeight="1">
      <c r="A322" s="453"/>
      <c r="B322" s="453"/>
      <c r="C322" s="453"/>
      <c r="D322" s="480"/>
      <c r="E322" s="474"/>
      <c r="F322" s="45"/>
      <c r="G322" s="453"/>
      <c r="H322" s="453"/>
      <c r="I322" s="510"/>
      <c r="J322" s="511"/>
      <c r="K322" s="482"/>
      <c r="L322" s="471"/>
      <c r="M322" s="472"/>
      <c r="N322" s="480"/>
      <c r="O322" s="474"/>
      <c r="P322" s="121"/>
      <c r="Q322" s="481"/>
      <c r="R322" s="481"/>
      <c r="S322" s="459"/>
      <c r="T322" s="460"/>
      <c r="U322" s="7"/>
      <c r="AD322" s="7"/>
      <c r="AE322" s="62"/>
      <c r="AF322" s="62"/>
      <c r="AG322" s="62"/>
      <c r="AH322" s="62"/>
      <c r="AI322" s="62"/>
      <c r="AJ322" s="62"/>
      <c r="AK322" s="62"/>
      <c r="AL322" s="62"/>
      <c r="AM322" s="62"/>
      <c r="AN322" s="62"/>
      <c r="AO322" s="484"/>
      <c r="AP322" s="484"/>
      <c r="AQ322" s="484"/>
      <c r="AR322" s="484"/>
      <c r="AS322" s="484"/>
      <c r="AT322" s="65"/>
      <c r="AU322" s="596"/>
      <c r="AV322" s="596"/>
      <c r="AW322" s="601"/>
      <c r="AX322" s="601"/>
      <c r="AY322" s="62"/>
      <c r="AZ322" s="62"/>
      <c r="BA322" s="62"/>
      <c r="BB322" s="62"/>
      <c r="BC322" s="62"/>
      <c r="BD322" s="62"/>
      <c r="BE322" s="62"/>
      <c r="BF322" s="62"/>
      <c r="BG322" s="62"/>
      <c r="BH322" s="62"/>
    </row>
    <row r="323" spans="1:60" ht="14.85" customHeight="1">
      <c r="A323" s="453"/>
      <c r="B323" s="453"/>
      <c r="C323" s="453"/>
      <c r="D323" s="480"/>
      <c r="E323" s="474"/>
      <c r="F323" s="45"/>
      <c r="G323" s="453"/>
      <c r="H323" s="453"/>
      <c r="I323" s="510"/>
      <c r="J323" s="511"/>
      <c r="K323" s="482"/>
      <c r="L323" s="471"/>
      <c r="M323" s="472"/>
      <c r="N323" s="480"/>
      <c r="O323" s="474"/>
      <c r="P323" s="123"/>
      <c r="Q323" s="481"/>
      <c r="R323" s="481"/>
      <c r="S323" s="459"/>
      <c r="T323" s="460"/>
      <c r="U323" s="7"/>
      <c r="AD323" s="7"/>
      <c r="AE323" s="62"/>
      <c r="AF323" s="62"/>
      <c r="AG323" s="62"/>
      <c r="AH323" s="62"/>
      <c r="AI323" s="62"/>
      <c r="AJ323" s="62"/>
      <c r="AK323" s="62"/>
      <c r="AL323" s="62"/>
      <c r="AM323" s="62"/>
      <c r="AN323" s="62"/>
      <c r="AO323" s="484"/>
      <c r="AP323" s="484"/>
      <c r="AQ323" s="484"/>
      <c r="AR323" s="484"/>
      <c r="AS323" s="484"/>
      <c r="AT323" s="65"/>
      <c r="AU323" s="596"/>
      <c r="AV323" s="596"/>
      <c r="AW323" s="601"/>
      <c r="AX323" s="601"/>
      <c r="AY323" s="62"/>
      <c r="AZ323" s="62"/>
      <c r="BA323" s="62"/>
      <c r="BB323" s="62"/>
      <c r="BC323" s="62"/>
      <c r="BD323" s="62"/>
      <c r="BE323" s="62"/>
      <c r="BF323" s="62"/>
      <c r="BG323" s="62"/>
      <c r="BH323" s="62"/>
    </row>
    <row r="324" spans="1:60" ht="14.85" customHeight="1">
      <c r="G324" s="453" t="s">
        <v>13</v>
      </c>
      <c r="H324" s="453"/>
      <c r="I324" s="510">
        <f>SUM(I318:J323)</f>
        <v>0</v>
      </c>
      <c r="J324" s="511"/>
      <c r="K324" s="71"/>
      <c r="L324" s="7"/>
      <c r="M324" s="7"/>
      <c r="N324" s="7"/>
      <c r="O324" s="7"/>
      <c r="P324" s="7"/>
      <c r="Q324" s="453" t="s">
        <v>13</v>
      </c>
      <c r="R324" s="453"/>
      <c r="S324" s="459">
        <f>SUM(S318:T323)</f>
        <v>96075</v>
      </c>
      <c r="T324" s="460"/>
      <c r="U324" s="7"/>
      <c r="AD324" s="7"/>
      <c r="AE324" s="62"/>
      <c r="AF324" s="62"/>
      <c r="AG324" s="62"/>
      <c r="AH324" s="62"/>
      <c r="AI324" s="62"/>
      <c r="AJ324" s="62"/>
      <c r="AK324" s="62"/>
      <c r="AL324" s="62"/>
      <c r="AM324" s="62"/>
      <c r="AN324" s="62"/>
      <c r="AO324" s="62"/>
      <c r="AP324" s="62"/>
      <c r="AQ324" s="62"/>
      <c r="AR324" s="62"/>
      <c r="AS324" s="62"/>
      <c r="AT324" s="62"/>
      <c r="AU324" s="596"/>
      <c r="AV324" s="596"/>
      <c r="AW324" s="601"/>
      <c r="AX324" s="601"/>
      <c r="AY324" s="62"/>
      <c r="AZ324" s="62"/>
      <c r="BA324" s="62"/>
      <c r="BB324" s="62"/>
      <c r="BC324" s="62"/>
      <c r="BD324" s="62"/>
      <c r="BE324" s="62"/>
      <c r="BF324" s="62"/>
      <c r="BG324" s="62"/>
      <c r="BH324" s="62"/>
    </row>
    <row r="325" spans="1:60" ht="5.25" customHeight="1">
      <c r="G325" s="46"/>
      <c r="H325" s="46"/>
      <c r="I325" s="42"/>
      <c r="J325" s="79"/>
      <c r="K325" s="71"/>
      <c r="L325" s="7"/>
      <c r="M325" s="7"/>
      <c r="N325" s="7"/>
      <c r="O325" s="7"/>
      <c r="P325" s="7"/>
      <c r="Q325" s="46"/>
      <c r="R325" s="46"/>
      <c r="S325" s="9"/>
      <c r="T325" s="107"/>
      <c r="U325" s="7"/>
      <c r="AD325" s="7"/>
      <c r="AE325" s="62"/>
      <c r="AF325" s="62"/>
      <c r="AG325" s="62"/>
      <c r="AH325" s="62"/>
      <c r="AI325" s="62"/>
      <c r="AJ325" s="62"/>
      <c r="AK325" s="62"/>
      <c r="AL325" s="62"/>
      <c r="AM325" s="62"/>
      <c r="AN325" s="62"/>
      <c r="AO325" s="62"/>
      <c r="AP325" s="62"/>
      <c r="AQ325" s="62"/>
      <c r="AR325" s="62"/>
      <c r="AS325" s="62"/>
      <c r="AT325" s="62"/>
      <c r="AU325" s="73"/>
      <c r="AV325" s="73"/>
      <c r="AW325" s="93"/>
      <c r="AX325" s="93"/>
      <c r="AY325" s="62"/>
      <c r="AZ325" s="62"/>
      <c r="BA325" s="62"/>
      <c r="BB325" s="62"/>
      <c r="BC325" s="62"/>
      <c r="BD325" s="62"/>
      <c r="BE325" s="62"/>
      <c r="BF325" s="62"/>
      <c r="BG325" s="62"/>
      <c r="BH325" s="62"/>
    </row>
    <row r="326" spans="1:60" ht="18">
      <c r="A326" s="76" t="s">
        <v>30</v>
      </c>
      <c r="B326" s="77"/>
      <c r="G326" s="46"/>
      <c r="H326" s="46"/>
      <c r="I326" s="42"/>
      <c r="J326" s="79"/>
      <c r="K326" s="76" t="s">
        <v>30</v>
      </c>
      <c r="L326" s="77"/>
      <c r="M326" s="7"/>
      <c r="N326" s="7"/>
      <c r="O326" s="7"/>
      <c r="P326" s="7"/>
      <c r="Q326" s="46"/>
      <c r="R326" s="46"/>
      <c r="S326" s="9"/>
      <c r="T326" s="107"/>
      <c r="U326" s="7"/>
      <c r="AD326" s="7"/>
      <c r="AE326" s="62"/>
      <c r="AF326" s="62"/>
      <c r="AG326" s="62"/>
      <c r="AH326" s="62"/>
      <c r="AI326" s="62"/>
      <c r="AJ326" s="62"/>
      <c r="AK326" s="62"/>
      <c r="AL326" s="62"/>
      <c r="AM326" s="62"/>
      <c r="AN326" s="62"/>
      <c r="AO326" s="66"/>
      <c r="AP326" s="66"/>
      <c r="AQ326" s="62"/>
      <c r="AR326" s="62"/>
      <c r="AS326" s="62"/>
      <c r="AT326" s="62"/>
      <c r="AU326" s="73"/>
      <c r="AV326" s="73"/>
      <c r="AW326" s="93"/>
      <c r="AX326" s="93"/>
      <c r="AY326" s="62"/>
      <c r="AZ326" s="62"/>
      <c r="BA326" s="62"/>
      <c r="BB326" s="62"/>
      <c r="BC326" s="62"/>
      <c r="BD326" s="62"/>
      <c r="BE326" s="62"/>
      <c r="BF326" s="62"/>
      <c r="BG326" s="62"/>
      <c r="BH326" s="62"/>
    </row>
    <row r="327" spans="1:60" ht="14.85" customHeight="1">
      <c r="A327" s="464" t="s">
        <v>26</v>
      </c>
      <c r="B327" s="464"/>
      <c r="C327" s="47" t="s">
        <v>31</v>
      </c>
      <c r="D327" s="47" t="s">
        <v>32</v>
      </c>
      <c r="E327" s="464" t="s">
        <v>33</v>
      </c>
      <c r="F327" s="464"/>
      <c r="G327" s="464" t="s">
        <v>34</v>
      </c>
      <c r="H327" s="464"/>
      <c r="I327" s="499" t="s">
        <v>11</v>
      </c>
      <c r="J327" s="499"/>
      <c r="K327" s="464" t="s">
        <v>26</v>
      </c>
      <c r="L327" s="464"/>
      <c r="M327" s="47" t="s">
        <v>31</v>
      </c>
      <c r="N327" s="47" t="s">
        <v>32</v>
      </c>
      <c r="O327" s="464" t="s">
        <v>33</v>
      </c>
      <c r="P327" s="464"/>
      <c r="Q327" s="464" t="s">
        <v>34</v>
      </c>
      <c r="R327" s="464"/>
      <c r="S327" s="455" t="s">
        <v>11</v>
      </c>
      <c r="T327" s="455"/>
      <c r="U327" s="7"/>
      <c r="AD327" s="7"/>
      <c r="AE327" s="62"/>
      <c r="AF327" s="62"/>
      <c r="AG327" s="62"/>
      <c r="AH327" s="62"/>
      <c r="AI327" s="62"/>
      <c r="AJ327" s="62"/>
      <c r="AK327" s="62"/>
      <c r="AL327" s="62"/>
      <c r="AM327" s="62"/>
      <c r="AN327" s="62"/>
      <c r="AO327" s="484"/>
      <c r="AP327" s="484"/>
      <c r="AQ327" s="65"/>
      <c r="AR327" s="65"/>
      <c r="AS327" s="484"/>
      <c r="AT327" s="484"/>
      <c r="AU327" s="596"/>
      <c r="AV327" s="596"/>
      <c r="AW327" s="608"/>
      <c r="AX327" s="608"/>
      <c r="AY327" s="62"/>
      <c r="AZ327" s="62"/>
      <c r="BA327" s="62"/>
      <c r="BB327" s="62"/>
      <c r="BC327" s="62"/>
      <c r="BD327" s="62"/>
      <c r="BE327" s="62"/>
      <c r="BF327" s="62"/>
      <c r="BG327" s="62"/>
      <c r="BH327" s="62"/>
    </row>
    <row r="328" spans="1:60" ht="14.85" customHeight="1">
      <c r="A328" s="453"/>
      <c r="B328" s="453"/>
      <c r="C328" s="5"/>
      <c r="D328" s="5"/>
      <c r="E328" s="453"/>
      <c r="F328" s="453"/>
      <c r="G328" s="453"/>
      <c r="H328" s="453"/>
      <c r="I328" s="492"/>
      <c r="J328" s="492"/>
      <c r="K328" s="453"/>
      <c r="L328" s="453"/>
      <c r="M328" s="5"/>
      <c r="N328" s="5"/>
      <c r="O328" s="453"/>
      <c r="P328" s="453"/>
      <c r="Q328" s="453"/>
      <c r="R328" s="453"/>
      <c r="S328" s="478"/>
      <c r="T328" s="478"/>
      <c r="U328" s="7"/>
      <c r="AD328" s="7"/>
      <c r="AE328" s="62"/>
      <c r="AF328" s="62"/>
      <c r="AG328" s="62"/>
      <c r="AH328" s="62"/>
      <c r="AI328" s="62"/>
      <c r="AJ328" s="62"/>
      <c r="AK328" s="62"/>
      <c r="AL328" s="62"/>
      <c r="AM328" s="62"/>
      <c r="AN328" s="62"/>
      <c r="AO328" s="484"/>
      <c r="AP328" s="484"/>
      <c r="AQ328" s="62"/>
      <c r="AR328" s="62"/>
      <c r="AS328" s="484"/>
      <c r="AT328" s="484"/>
      <c r="AU328" s="596"/>
      <c r="AV328" s="596"/>
      <c r="AW328" s="608"/>
      <c r="AX328" s="608"/>
      <c r="AY328" s="62"/>
      <c r="AZ328" s="62"/>
      <c r="BA328" s="62"/>
      <c r="BB328" s="62"/>
      <c r="BC328" s="62"/>
      <c r="BD328" s="62"/>
      <c r="BE328" s="62"/>
      <c r="BF328" s="62"/>
      <c r="BG328" s="62"/>
      <c r="BH328" s="62"/>
    </row>
    <row r="329" spans="1:60" ht="14.85" customHeight="1">
      <c r="A329" s="453"/>
      <c r="B329" s="453"/>
      <c r="C329" s="5"/>
      <c r="D329" s="5"/>
      <c r="E329" s="453"/>
      <c r="F329" s="453"/>
      <c r="G329" s="453"/>
      <c r="H329" s="453"/>
      <c r="I329" s="492"/>
      <c r="J329" s="492"/>
      <c r="K329" s="453"/>
      <c r="L329" s="453"/>
      <c r="M329" s="5"/>
      <c r="N329" s="5"/>
      <c r="O329" s="453"/>
      <c r="P329" s="453"/>
      <c r="Q329" s="453"/>
      <c r="R329" s="453"/>
      <c r="S329" s="478"/>
      <c r="T329" s="478"/>
      <c r="U329" s="7"/>
      <c r="AD329" s="7"/>
      <c r="AE329" s="62"/>
      <c r="AF329" s="62"/>
      <c r="AG329" s="62"/>
      <c r="AH329" s="62"/>
      <c r="AI329" s="62"/>
      <c r="AJ329" s="62"/>
      <c r="AK329" s="62"/>
      <c r="AL329" s="62"/>
      <c r="AM329" s="62"/>
      <c r="AN329" s="62"/>
      <c r="AO329" s="484"/>
      <c r="AP329" s="484"/>
      <c r="AQ329" s="62"/>
      <c r="AR329" s="62"/>
      <c r="AS329" s="484"/>
      <c r="AT329" s="484"/>
      <c r="AU329" s="596"/>
      <c r="AV329" s="596"/>
      <c r="AW329" s="608"/>
      <c r="AX329" s="608"/>
      <c r="AY329" s="62"/>
      <c r="AZ329" s="62"/>
      <c r="BA329" s="62"/>
      <c r="BB329" s="62"/>
      <c r="BC329" s="62"/>
      <c r="BD329" s="62"/>
      <c r="BE329" s="62"/>
      <c r="BF329" s="62"/>
      <c r="BG329" s="62"/>
      <c r="BH329" s="62"/>
    </row>
    <row r="330" spans="1:60" ht="14.85" customHeight="1">
      <c r="A330" s="453"/>
      <c r="B330" s="453"/>
      <c r="C330" s="5"/>
      <c r="D330" s="5"/>
      <c r="E330" s="453"/>
      <c r="F330" s="453"/>
      <c r="G330" s="453"/>
      <c r="H330" s="453"/>
      <c r="I330" s="492"/>
      <c r="J330" s="492"/>
      <c r="K330" s="453"/>
      <c r="L330" s="453"/>
      <c r="M330" s="5"/>
      <c r="N330" s="5"/>
      <c r="O330" s="453"/>
      <c r="P330" s="453"/>
      <c r="Q330" s="453"/>
      <c r="R330" s="453"/>
      <c r="S330" s="478"/>
      <c r="T330" s="478"/>
      <c r="U330" s="7"/>
      <c r="AD330" s="7"/>
      <c r="AE330" s="62"/>
      <c r="AF330" s="62"/>
      <c r="AG330" s="62"/>
      <c r="AH330" s="62"/>
      <c r="AI330" s="62"/>
      <c r="AJ330" s="62"/>
      <c r="AK330" s="62"/>
      <c r="AL330" s="62"/>
      <c r="AM330" s="62"/>
      <c r="AN330" s="62"/>
      <c r="AO330" s="484"/>
      <c r="AP330" s="484"/>
      <c r="AQ330" s="62"/>
      <c r="AR330" s="62"/>
      <c r="AS330" s="484"/>
      <c r="AT330" s="484"/>
      <c r="AU330" s="596"/>
      <c r="AV330" s="596"/>
      <c r="AW330" s="608"/>
      <c r="AX330" s="608"/>
      <c r="AY330" s="62"/>
      <c r="AZ330" s="62"/>
      <c r="BA330" s="62"/>
      <c r="BB330" s="62"/>
      <c r="BC330" s="62"/>
      <c r="BD330" s="62"/>
      <c r="BE330" s="62"/>
      <c r="BF330" s="62"/>
      <c r="BG330" s="62"/>
      <c r="BH330" s="62"/>
    </row>
    <row r="331" spans="1:60" ht="14.85" customHeight="1">
      <c r="A331" s="78"/>
      <c r="B331" s="46"/>
      <c r="E331" s="46"/>
      <c r="F331" s="46"/>
      <c r="G331" s="453" t="s">
        <v>13</v>
      </c>
      <c r="H331" s="453"/>
      <c r="I331" s="492">
        <f>SUM(I328:J330)</f>
        <v>0</v>
      </c>
      <c r="J331" s="492"/>
      <c r="K331" s="78"/>
      <c r="L331" s="46"/>
      <c r="M331" s="7"/>
      <c r="N331" s="7"/>
      <c r="O331" s="46"/>
      <c r="P331" s="46"/>
      <c r="Q331" s="453" t="s">
        <v>13</v>
      </c>
      <c r="R331" s="453"/>
      <c r="S331" s="478">
        <f>SUM(S328:T330)</f>
        <v>0</v>
      </c>
      <c r="T331" s="478"/>
      <c r="U331" s="7"/>
      <c r="AD331" s="7"/>
      <c r="AE331" s="62"/>
      <c r="AF331" s="62"/>
      <c r="AG331" s="62"/>
      <c r="AH331" s="62"/>
      <c r="AI331" s="62"/>
      <c r="AJ331" s="62"/>
      <c r="AK331" s="62"/>
      <c r="AL331" s="62"/>
      <c r="AM331" s="62"/>
      <c r="AN331" s="62"/>
      <c r="AO331" s="65"/>
      <c r="AP331" s="65"/>
      <c r="AQ331" s="62"/>
      <c r="AR331" s="62"/>
      <c r="AS331" s="65"/>
      <c r="AT331" s="65"/>
      <c r="AU331" s="596"/>
      <c r="AV331" s="596"/>
      <c r="AW331" s="608"/>
      <c r="AX331" s="608"/>
      <c r="AY331" s="62"/>
      <c r="AZ331" s="62"/>
      <c r="BA331" s="62"/>
      <c r="BB331" s="62"/>
      <c r="BC331" s="62"/>
      <c r="BD331" s="62"/>
      <c r="BE331" s="62"/>
      <c r="BF331" s="62"/>
      <c r="BG331" s="62"/>
      <c r="BH331" s="62"/>
    </row>
    <row r="332" spans="1:60" ht="6.75" customHeight="1">
      <c r="A332" s="78"/>
      <c r="B332" s="46"/>
      <c r="E332" s="46"/>
      <c r="F332" s="46"/>
      <c r="G332" s="46"/>
      <c r="H332" s="46"/>
      <c r="I332" s="42"/>
      <c r="J332" s="79"/>
      <c r="K332" s="78"/>
      <c r="L332" s="46"/>
      <c r="M332" s="7"/>
      <c r="N332" s="7"/>
      <c r="O332" s="46"/>
      <c r="P332" s="46"/>
      <c r="Q332" s="46"/>
      <c r="R332" s="46"/>
      <c r="S332" s="10"/>
      <c r="T332" s="108"/>
      <c r="U332" s="7"/>
      <c r="AD332" s="7"/>
      <c r="AE332" s="62"/>
      <c r="AF332" s="62"/>
      <c r="AG332" s="62"/>
      <c r="AH332" s="62"/>
      <c r="AI332" s="62"/>
      <c r="AJ332" s="62"/>
      <c r="AK332" s="62"/>
      <c r="AL332" s="62"/>
      <c r="AM332" s="62"/>
      <c r="AN332" s="62"/>
      <c r="AO332" s="65"/>
      <c r="AP332" s="65"/>
      <c r="AQ332" s="62"/>
      <c r="AR332" s="62"/>
      <c r="AS332" s="65"/>
      <c r="AT332" s="65"/>
      <c r="AU332" s="73"/>
      <c r="AV332" s="73"/>
      <c r="AW332" s="94"/>
      <c r="AX332" s="94"/>
      <c r="AY332" s="62"/>
      <c r="AZ332" s="62"/>
      <c r="BA332" s="62"/>
      <c r="BB332" s="62"/>
      <c r="BC332" s="62"/>
      <c r="BD332" s="62"/>
      <c r="BE332" s="62"/>
      <c r="BF332" s="62"/>
      <c r="BG332" s="62"/>
      <c r="BH332" s="62"/>
    </row>
    <row r="333" spans="1:60" ht="18">
      <c r="A333" s="76" t="s">
        <v>35</v>
      </c>
      <c r="K333" s="76" t="s">
        <v>35</v>
      </c>
      <c r="L333" s="7"/>
      <c r="M333" s="7"/>
      <c r="N333" s="7"/>
      <c r="O333" s="7"/>
      <c r="P333" s="7"/>
      <c r="Q333" s="7"/>
      <c r="R333" s="7"/>
      <c r="S333" s="7"/>
      <c r="T333" s="106"/>
      <c r="U333" s="7"/>
      <c r="AD333" s="7"/>
      <c r="AE333" s="62"/>
      <c r="AF333" s="62"/>
      <c r="AG333" s="62"/>
      <c r="AH333" s="62"/>
      <c r="AI333" s="62"/>
      <c r="AJ333" s="62"/>
      <c r="AK333" s="62"/>
      <c r="AL333" s="62"/>
      <c r="AM333" s="62"/>
      <c r="AN333" s="62"/>
      <c r="AO333" s="66"/>
      <c r="AP333" s="62"/>
      <c r="AQ333" s="62"/>
      <c r="AR333" s="62"/>
      <c r="AS333" s="62"/>
      <c r="AT333" s="62"/>
      <c r="AU333" s="92"/>
      <c r="AV333" s="92"/>
      <c r="AW333" s="62"/>
      <c r="AX333" s="62"/>
      <c r="AY333" s="62"/>
      <c r="AZ333" s="62"/>
      <c r="BA333" s="62"/>
      <c r="BB333" s="62"/>
      <c r="BC333" s="62"/>
      <c r="BD333" s="62"/>
      <c r="BE333" s="62"/>
      <c r="BF333" s="62"/>
      <c r="BG333" s="62"/>
      <c r="BH333" s="62"/>
    </row>
    <row r="334" spans="1:60" ht="32.25" customHeight="1">
      <c r="A334" s="456" t="s">
        <v>36</v>
      </c>
      <c r="B334" s="457"/>
      <c r="C334" s="457"/>
      <c r="D334" s="457"/>
      <c r="E334" s="457"/>
      <c r="F334" s="458"/>
      <c r="G334" s="537" t="s">
        <v>42</v>
      </c>
      <c r="H334" s="538"/>
      <c r="I334" s="555" t="s">
        <v>11</v>
      </c>
      <c r="J334" s="556"/>
      <c r="K334" s="456" t="s">
        <v>36</v>
      </c>
      <c r="L334" s="457"/>
      <c r="M334" s="457"/>
      <c r="N334" s="457"/>
      <c r="O334" s="457"/>
      <c r="P334" s="458"/>
      <c r="Q334" s="537" t="s">
        <v>42</v>
      </c>
      <c r="R334" s="538"/>
      <c r="S334" s="499" t="s">
        <v>11</v>
      </c>
      <c r="T334" s="499"/>
      <c r="U334" s="7"/>
      <c r="AD334" s="7"/>
      <c r="AE334" s="62"/>
      <c r="AF334" s="62"/>
      <c r="AG334" s="62"/>
      <c r="AH334" s="62"/>
      <c r="AI334" s="62"/>
      <c r="AJ334" s="62"/>
      <c r="AK334" s="62"/>
      <c r="AL334" s="62"/>
      <c r="AM334" s="62"/>
      <c r="AN334" s="62"/>
      <c r="AO334" s="484"/>
      <c r="AP334" s="484"/>
      <c r="AQ334" s="484"/>
      <c r="AR334" s="484"/>
      <c r="AS334" s="484"/>
      <c r="AT334" s="484"/>
      <c r="AU334" s="607"/>
      <c r="AV334" s="607"/>
      <c r="AW334" s="490"/>
      <c r="AX334" s="490"/>
      <c r="AY334" s="62"/>
      <c r="AZ334" s="62"/>
      <c r="BA334" s="62"/>
      <c r="BB334" s="62"/>
      <c r="BC334" s="62"/>
      <c r="BD334" s="62"/>
      <c r="BE334" s="62"/>
      <c r="BF334" s="62"/>
      <c r="BG334" s="62"/>
      <c r="BH334" s="62"/>
    </row>
    <row r="335" spans="1:60" ht="14.85" customHeight="1">
      <c r="A335" s="480" t="s">
        <v>43</v>
      </c>
      <c r="B335" s="474"/>
      <c r="C335" s="474"/>
      <c r="D335" s="474"/>
      <c r="E335" s="474"/>
      <c r="F335" s="502"/>
      <c r="G335" s="453" t="s">
        <v>189</v>
      </c>
      <c r="H335" s="453"/>
      <c r="I335" s="492" t="e">
        <f>#REF!</f>
        <v>#REF!</v>
      </c>
      <c r="J335" s="492"/>
      <c r="K335" s="473" t="s">
        <v>283</v>
      </c>
      <c r="L335" s="474"/>
      <c r="M335" s="474"/>
      <c r="N335" s="474"/>
      <c r="O335" s="474"/>
      <c r="P335" s="502"/>
      <c r="Q335" s="453"/>
      <c r="R335" s="453"/>
      <c r="S335" s="492" t="e">
        <f>#REF!</f>
        <v>#REF!</v>
      </c>
      <c r="T335" s="492"/>
      <c r="U335" s="7"/>
      <c r="AD335" s="7"/>
      <c r="AE335" s="62"/>
      <c r="AF335" s="62"/>
      <c r="AG335" s="62"/>
      <c r="AH335" s="62"/>
      <c r="AI335" s="62"/>
      <c r="AJ335" s="62"/>
      <c r="AK335" s="62"/>
      <c r="AL335" s="62"/>
      <c r="AM335" s="62"/>
      <c r="AN335" s="62"/>
      <c r="AO335" s="484"/>
      <c r="AP335" s="484"/>
      <c r="AQ335" s="484"/>
      <c r="AR335" s="484"/>
      <c r="AS335" s="484"/>
      <c r="AT335" s="484"/>
      <c r="AU335" s="596"/>
      <c r="AV335" s="596"/>
      <c r="AW335" s="490"/>
      <c r="AX335" s="490"/>
      <c r="AY335" s="62"/>
      <c r="AZ335" s="62"/>
      <c r="BA335" s="62"/>
      <c r="BB335" s="62"/>
      <c r="BC335" s="62"/>
      <c r="BD335" s="62"/>
      <c r="BE335" s="62"/>
      <c r="BF335" s="62"/>
      <c r="BG335" s="62"/>
      <c r="BH335" s="62"/>
    </row>
    <row r="336" spans="1:60" ht="14.85" customHeight="1">
      <c r="A336" s="480"/>
      <c r="B336" s="474"/>
      <c r="C336" s="474"/>
      <c r="D336" s="474"/>
      <c r="E336" s="474"/>
      <c r="F336" s="502"/>
      <c r="G336" s="453"/>
      <c r="H336" s="453"/>
      <c r="I336" s="492"/>
      <c r="J336" s="492"/>
      <c r="K336" s="480"/>
      <c r="L336" s="474"/>
      <c r="M336" s="474"/>
      <c r="N336" s="474"/>
      <c r="O336" s="474"/>
      <c r="P336" s="502"/>
      <c r="Q336" s="453"/>
      <c r="R336" s="453"/>
      <c r="S336" s="492"/>
      <c r="T336" s="492"/>
      <c r="U336" s="7"/>
      <c r="AD336" s="7"/>
      <c r="AE336" s="62"/>
      <c r="AF336" s="62"/>
      <c r="AG336" s="62"/>
      <c r="AH336" s="62"/>
      <c r="AI336" s="62"/>
      <c r="AJ336" s="62"/>
      <c r="AK336" s="62"/>
      <c r="AL336" s="62"/>
      <c r="AM336" s="62"/>
      <c r="AN336" s="62"/>
      <c r="AO336" s="484"/>
      <c r="AP336" s="484"/>
      <c r="AQ336" s="484"/>
      <c r="AR336" s="484"/>
      <c r="AS336" s="484"/>
      <c r="AT336" s="484"/>
      <c r="AU336" s="596"/>
      <c r="AV336" s="596"/>
      <c r="AW336" s="490"/>
      <c r="AX336" s="490"/>
      <c r="AY336" s="62"/>
      <c r="AZ336" s="62"/>
      <c r="BA336" s="62"/>
      <c r="BB336" s="62"/>
      <c r="BC336" s="62"/>
      <c r="BD336" s="62"/>
      <c r="BE336" s="62"/>
      <c r="BF336" s="62"/>
      <c r="BG336" s="62"/>
      <c r="BH336" s="62"/>
    </row>
    <row r="337" spans="1:60" ht="14.85" customHeight="1">
      <c r="A337" s="461"/>
      <c r="B337" s="462"/>
      <c r="E337" s="462"/>
      <c r="F337" s="462"/>
      <c r="G337" s="453" t="s">
        <v>13</v>
      </c>
      <c r="H337" s="453"/>
      <c r="I337" s="492" t="e">
        <f>SUM(I335:J336)</f>
        <v>#REF!</v>
      </c>
      <c r="J337" s="492"/>
      <c r="K337" s="461"/>
      <c r="L337" s="462"/>
      <c r="M337" s="7"/>
      <c r="N337" s="7"/>
      <c r="O337" s="462"/>
      <c r="P337" s="462"/>
      <c r="Q337" s="453" t="s">
        <v>13</v>
      </c>
      <c r="R337" s="453"/>
      <c r="S337" s="492" t="e">
        <f>SUM(S335:T336)</f>
        <v>#REF!</v>
      </c>
      <c r="T337" s="492"/>
      <c r="U337" s="7"/>
      <c r="AD337" s="7"/>
      <c r="AE337" s="62"/>
      <c r="AF337" s="62"/>
      <c r="AG337" s="62"/>
      <c r="AH337" s="62"/>
      <c r="AI337" s="62"/>
      <c r="AJ337" s="62"/>
      <c r="AK337" s="62"/>
      <c r="AL337" s="62"/>
      <c r="AM337" s="62"/>
      <c r="AN337" s="62"/>
      <c r="AO337" s="484"/>
      <c r="AP337" s="484"/>
      <c r="AQ337" s="62"/>
      <c r="AR337" s="62"/>
      <c r="AS337" s="484"/>
      <c r="AT337" s="484"/>
      <c r="AU337" s="596"/>
      <c r="AV337" s="596"/>
      <c r="AW337" s="490"/>
      <c r="AX337" s="490"/>
      <c r="AY337" s="62"/>
      <c r="AZ337" s="62"/>
      <c r="BA337" s="62"/>
      <c r="BB337" s="62"/>
      <c r="BC337" s="62"/>
      <c r="BD337" s="62"/>
      <c r="BE337" s="62"/>
      <c r="BF337" s="62"/>
      <c r="BG337" s="62"/>
      <c r="BH337" s="62"/>
    </row>
    <row r="338" spans="1:60" ht="6.75" customHeight="1">
      <c r="G338" s="500"/>
      <c r="H338" s="500"/>
      <c r="I338" s="535"/>
      <c r="J338" s="536"/>
      <c r="K338" s="71"/>
      <c r="L338" s="7"/>
      <c r="M338" s="7"/>
      <c r="N338" s="7"/>
      <c r="O338" s="7"/>
      <c r="P338" s="7"/>
      <c r="Q338" s="500"/>
      <c r="R338" s="500"/>
      <c r="S338" s="535"/>
      <c r="T338" s="536"/>
      <c r="U338" s="7"/>
      <c r="AD338" s="7"/>
      <c r="AE338" s="62"/>
      <c r="AF338" s="62"/>
      <c r="AG338" s="62"/>
      <c r="AH338" s="62"/>
      <c r="AI338" s="62"/>
      <c r="AJ338" s="62"/>
      <c r="AK338" s="62"/>
      <c r="AL338" s="62"/>
      <c r="AM338" s="62"/>
      <c r="AN338" s="62"/>
      <c r="AO338" s="62"/>
      <c r="AP338" s="62"/>
      <c r="AQ338" s="62"/>
      <c r="AR338" s="62"/>
      <c r="AS338" s="62"/>
      <c r="AT338" s="62"/>
      <c r="AU338" s="596"/>
      <c r="AV338" s="596"/>
      <c r="AW338" s="490"/>
      <c r="AX338" s="490"/>
      <c r="AY338" s="62"/>
      <c r="AZ338" s="62"/>
      <c r="BA338" s="62"/>
      <c r="BB338" s="62"/>
      <c r="BC338" s="62"/>
      <c r="BD338" s="62"/>
      <c r="BE338" s="62"/>
      <c r="BF338" s="62"/>
      <c r="BG338" s="62"/>
      <c r="BH338" s="62"/>
    </row>
    <row r="339" spans="1:60" ht="18">
      <c r="A339" s="76" t="s">
        <v>38</v>
      </c>
      <c r="G339" s="46"/>
      <c r="H339" s="46"/>
      <c r="I339" s="42"/>
      <c r="J339" s="79"/>
      <c r="K339" s="76" t="s">
        <v>38</v>
      </c>
      <c r="L339" s="7"/>
      <c r="M339" s="7"/>
      <c r="N339" s="7"/>
      <c r="O339" s="7"/>
      <c r="P339" s="7"/>
      <c r="Q339" s="46"/>
      <c r="R339" s="46"/>
      <c r="S339" s="42"/>
      <c r="T339" s="79"/>
      <c r="U339" s="7"/>
      <c r="AD339" s="7"/>
      <c r="AE339" s="62"/>
      <c r="AF339" s="62"/>
      <c r="AG339" s="62"/>
      <c r="AH339" s="62"/>
      <c r="AI339" s="62"/>
      <c r="AJ339" s="62"/>
      <c r="AK339" s="62"/>
      <c r="AL339" s="62"/>
      <c r="AM339" s="62"/>
      <c r="AN339" s="62"/>
      <c r="AO339" s="66"/>
      <c r="AP339" s="62"/>
      <c r="AQ339" s="62"/>
      <c r="AR339" s="62"/>
      <c r="AS339" s="62"/>
      <c r="AT339" s="62"/>
      <c r="AU339" s="73"/>
      <c r="AV339" s="73"/>
      <c r="AW339" s="87"/>
      <c r="AX339" s="87"/>
      <c r="AY339" s="62"/>
      <c r="AZ339" s="62"/>
      <c r="BA339" s="62"/>
      <c r="BB339" s="62"/>
      <c r="BC339" s="62"/>
      <c r="BD339" s="62"/>
      <c r="BE339" s="62"/>
      <c r="BF339" s="62"/>
      <c r="BG339" s="62"/>
      <c r="BH339" s="62"/>
    </row>
    <row r="340" spans="1:60">
      <c r="A340" s="463" t="s">
        <v>25</v>
      </c>
      <c r="B340" s="463"/>
      <c r="C340" s="463"/>
      <c r="D340" s="463"/>
      <c r="E340" s="463"/>
      <c r="F340" s="463"/>
      <c r="G340" s="463" t="s">
        <v>39</v>
      </c>
      <c r="H340" s="463"/>
      <c r="I340" s="477" t="s">
        <v>11</v>
      </c>
      <c r="J340" s="477"/>
      <c r="K340" s="463" t="s">
        <v>25</v>
      </c>
      <c r="L340" s="463"/>
      <c r="M340" s="463"/>
      <c r="N340" s="463"/>
      <c r="O340" s="463"/>
      <c r="P340" s="463"/>
      <c r="Q340" s="463" t="s">
        <v>39</v>
      </c>
      <c r="R340" s="463"/>
      <c r="S340" s="477" t="s">
        <v>11</v>
      </c>
      <c r="T340" s="477"/>
      <c r="U340" s="7"/>
      <c r="AD340" s="7"/>
      <c r="AE340" s="62"/>
      <c r="AF340" s="62"/>
      <c r="AG340" s="62"/>
      <c r="AH340" s="62"/>
      <c r="AI340" s="62"/>
      <c r="AJ340" s="62"/>
      <c r="AK340" s="62"/>
      <c r="AL340" s="62"/>
      <c r="AM340" s="62"/>
      <c r="AN340" s="62"/>
      <c r="AO340" s="484"/>
      <c r="AP340" s="484"/>
      <c r="AQ340" s="484"/>
      <c r="AR340" s="484"/>
      <c r="AS340" s="484"/>
      <c r="AT340" s="484"/>
      <c r="AU340" s="596"/>
      <c r="AV340" s="596"/>
      <c r="AW340" s="604"/>
      <c r="AX340" s="604"/>
      <c r="AY340" s="62"/>
      <c r="AZ340" s="62"/>
      <c r="BA340" s="62"/>
      <c r="BB340" s="62"/>
      <c r="BC340" s="62"/>
      <c r="BD340" s="62"/>
      <c r="BE340" s="62"/>
      <c r="BF340" s="62"/>
      <c r="BG340" s="62"/>
      <c r="BH340" s="62"/>
    </row>
    <row r="341" spans="1:60" ht="14.85" customHeight="1">
      <c r="A341" s="469" t="s">
        <v>147</v>
      </c>
      <c r="B341" s="469"/>
      <c r="C341" s="469"/>
      <c r="D341" s="469"/>
      <c r="E341" s="469"/>
      <c r="F341" s="532"/>
      <c r="G341" s="533">
        <f>$G$47</f>
        <v>0.25</v>
      </c>
      <c r="H341" s="533"/>
      <c r="I341" s="534" t="e">
        <f>(I337+I331+I324+I314)*G341</f>
        <v>#REF!</v>
      </c>
      <c r="J341" s="534"/>
      <c r="K341" s="469" t="s">
        <v>147</v>
      </c>
      <c r="L341" s="469"/>
      <c r="M341" s="469"/>
      <c r="N341" s="469"/>
      <c r="O341" s="469"/>
      <c r="P341" s="532"/>
      <c r="Q341" s="533">
        <f>$G$47</f>
        <v>0.25</v>
      </c>
      <c r="R341" s="533"/>
      <c r="S341" s="534" t="e">
        <f>(S337+S331+S324+S314)*Q341</f>
        <v>#REF!</v>
      </c>
      <c r="T341" s="534"/>
      <c r="U341" s="7"/>
      <c r="AD341" s="7"/>
      <c r="AE341" s="62"/>
      <c r="AF341" s="62"/>
      <c r="AG341" s="62"/>
      <c r="AH341" s="62"/>
      <c r="AI341" s="62"/>
      <c r="AJ341" s="62"/>
      <c r="AK341" s="62"/>
      <c r="AL341" s="62"/>
      <c r="AM341" s="62"/>
      <c r="AN341" s="62"/>
      <c r="AO341" s="484"/>
      <c r="AP341" s="484"/>
      <c r="AQ341" s="484"/>
      <c r="AR341" s="484"/>
      <c r="AS341" s="484"/>
      <c r="AT341" s="484"/>
      <c r="AU341" s="489"/>
      <c r="AV341" s="489"/>
      <c r="AW341" s="490"/>
      <c r="AX341" s="490"/>
      <c r="AY341" s="62"/>
      <c r="AZ341" s="62"/>
      <c r="BA341" s="62"/>
      <c r="BB341" s="62"/>
      <c r="BC341" s="62"/>
      <c r="BD341" s="62"/>
      <c r="BE341" s="62"/>
      <c r="BF341" s="62"/>
      <c r="BG341" s="62"/>
      <c r="BH341" s="62"/>
    </row>
    <row r="342" spans="1:60" ht="14.85" customHeight="1">
      <c r="A342" s="483"/>
      <c r="B342" s="484"/>
      <c r="C342" s="484"/>
      <c r="D342" s="484"/>
      <c r="E342" s="484"/>
      <c r="F342" s="484"/>
      <c r="G342" s="453" t="s">
        <v>13</v>
      </c>
      <c r="H342" s="453"/>
      <c r="I342" s="492" t="e">
        <f>I341</f>
        <v>#REF!</v>
      </c>
      <c r="J342" s="492"/>
      <c r="K342" s="483"/>
      <c r="L342" s="484"/>
      <c r="M342" s="484"/>
      <c r="N342" s="484"/>
      <c r="O342" s="484"/>
      <c r="P342" s="484"/>
      <c r="Q342" s="453" t="s">
        <v>13</v>
      </c>
      <c r="R342" s="453"/>
      <c r="S342" s="492" t="e">
        <f>S341</f>
        <v>#REF!</v>
      </c>
      <c r="T342" s="492"/>
      <c r="U342" s="7"/>
      <c r="AD342" s="7"/>
      <c r="AE342" s="62"/>
      <c r="AF342" s="62"/>
      <c r="AG342" s="62"/>
      <c r="AH342" s="62"/>
      <c r="AI342" s="62"/>
      <c r="AJ342" s="62"/>
      <c r="AK342" s="62"/>
      <c r="AL342" s="62"/>
      <c r="AM342" s="62"/>
      <c r="AN342" s="62"/>
      <c r="AO342" s="484"/>
      <c r="AP342" s="484"/>
      <c r="AQ342" s="484"/>
      <c r="AR342" s="484"/>
      <c r="AS342" s="484"/>
      <c r="AT342" s="484"/>
      <c r="AU342" s="596"/>
      <c r="AV342" s="596"/>
      <c r="AW342" s="490"/>
      <c r="AX342" s="490"/>
      <c r="AY342" s="62"/>
      <c r="AZ342" s="62"/>
      <c r="BA342" s="62"/>
      <c r="BB342" s="62"/>
      <c r="BC342" s="62"/>
      <c r="BD342" s="62"/>
      <c r="BE342" s="62"/>
      <c r="BF342" s="62"/>
      <c r="BG342" s="62"/>
      <c r="BH342" s="62"/>
    </row>
    <row r="343" spans="1:60" ht="14.85" customHeight="1">
      <c r="A343" s="483"/>
      <c r="B343" s="484"/>
      <c r="C343" s="484"/>
      <c r="D343" s="484"/>
      <c r="E343" s="484"/>
      <c r="F343" s="484"/>
      <c r="G343" s="489"/>
      <c r="H343" s="489"/>
      <c r="I343" s="490"/>
      <c r="J343" s="491"/>
      <c r="K343" s="483"/>
      <c r="L343" s="484"/>
      <c r="M343" s="484"/>
      <c r="N343" s="484"/>
      <c r="O343" s="484"/>
      <c r="P343" s="484"/>
      <c r="Q343" s="489"/>
      <c r="R343" s="489"/>
      <c r="S343" s="490"/>
      <c r="T343" s="491"/>
      <c r="U343" s="7"/>
      <c r="AD343" s="7"/>
      <c r="AE343" s="62"/>
      <c r="AF343" s="62"/>
      <c r="AG343" s="62"/>
      <c r="AH343" s="62"/>
      <c r="AI343" s="62"/>
      <c r="AJ343" s="62"/>
      <c r="AK343" s="62"/>
      <c r="AL343" s="62"/>
      <c r="AM343" s="62"/>
      <c r="AN343" s="62"/>
      <c r="AO343" s="484"/>
      <c r="AP343" s="484"/>
      <c r="AQ343" s="484"/>
      <c r="AR343" s="484"/>
      <c r="AS343" s="484"/>
      <c r="AT343" s="484"/>
      <c r="AU343" s="596"/>
      <c r="AV343" s="596"/>
      <c r="AW343" s="490"/>
      <c r="AX343" s="490"/>
      <c r="AY343" s="62"/>
      <c r="AZ343" s="62"/>
      <c r="BA343" s="62"/>
      <c r="BB343" s="62"/>
      <c r="BC343" s="62"/>
      <c r="BD343" s="62"/>
      <c r="BE343" s="62"/>
      <c r="BF343" s="62"/>
      <c r="BG343" s="62"/>
      <c r="BH343" s="62"/>
    </row>
    <row r="344" spans="1:60" ht="14.85" customHeight="1">
      <c r="A344" s="453" t="s">
        <v>148</v>
      </c>
      <c r="B344" s="453"/>
      <c r="C344" s="453"/>
      <c r="D344" s="453"/>
      <c r="E344" s="453"/>
      <c r="F344" s="453"/>
      <c r="G344" s="453"/>
      <c r="H344" s="453"/>
      <c r="I344" s="492" t="e">
        <f>#REF!</f>
        <v>#REF!</v>
      </c>
      <c r="J344" s="492"/>
      <c r="K344" s="453" t="s">
        <v>148</v>
      </c>
      <c r="L344" s="453"/>
      <c r="M344" s="453"/>
      <c r="N344" s="453"/>
      <c r="O344" s="453"/>
      <c r="P344" s="453"/>
      <c r="Q344" s="453"/>
      <c r="R344" s="453"/>
      <c r="S344" s="492" t="e">
        <f>S342+S337+S331+S324+S314</f>
        <v>#REF!</v>
      </c>
      <c r="T344" s="492"/>
      <c r="U344" s="7"/>
      <c r="AD344" s="7"/>
      <c r="AE344" s="62"/>
      <c r="AF344" s="62"/>
      <c r="AG344" s="62"/>
      <c r="AH344" s="62"/>
      <c r="AI344" s="62"/>
      <c r="AJ344" s="62"/>
      <c r="AK344" s="62"/>
      <c r="AL344" s="62"/>
      <c r="AM344" s="62"/>
      <c r="AN344" s="62"/>
      <c r="AO344" s="6"/>
      <c r="AP344" s="6"/>
      <c r="AQ344" s="6"/>
      <c r="AR344" s="6"/>
      <c r="AS344" s="6"/>
      <c r="AT344" s="6"/>
      <c r="AU344" s="6"/>
      <c r="AV344" s="6"/>
      <c r="AW344" s="6"/>
      <c r="AX344" s="6"/>
      <c r="AY344" s="62"/>
      <c r="AZ344" s="62"/>
      <c r="BA344" s="62"/>
      <c r="BB344" s="62"/>
      <c r="BC344" s="62"/>
      <c r="BD344" s="62"/>
      <c r="BE344" s="62"/>
      <c r="BF344" s="62"/>
      <c r="BG344" s="62"/>
      <c r="BH344" s="62"/>
    </row>
    <row r="345" spans="1:60" ht="20.25">
      <c r="A345" s="518" t="s">
        <v>16</v>
      </c>
      <c r="B345" s="519"/>
      <c r="C345" s="519"/>
      <c r="D345" s="519"/>
      <c r="E345" s="519"/>
      <c r="F345" s="519"/>
      <c r="G345" s="519"/>
      <c r="H345" s="519"/>
      <c r="I345" s="519"/>
      <c r="J345" s="544"/>
      <c r="K345" s="518" t="s">
        <v>16</v>
      </c>
      <c r="L345" s="519"/>
      <c r="M345" s="519"/>
      <c r="N345" s="519"/>
      <c r="O345" s="519"/>
      <c r="P345" s="519"/>
      <c r="Q345" s="519"/>
      <c r="R345" s="519"/>
      <c r="S345" s="519"/>
      <c r="T345" s="544"/>
      <c r="U345" s="7"/>
      <c r="AD345" s="7"/>
      <c r="AE345" s="62"/>
      <c r="AF345" s="62"/>
      <c r="AG345" s="62"/>
      <c r="AH345" s="62"/>
      <c r="AI345" s="62"/>
      <c r="AJ345" s="62"/>
      <c r="AK345" s="62"/>
      <c r="AL345" s="62"/>
      <c r="AM345" s="62"/>
      <c r="AN345" s="62"/>
      <c r="AO345" s="6"/>
      <c r="AP345" s="6"/>
      <c r="AQ345" s="6"/>
      <c r="AR345" s="6"/>
      <c r="AS345" s="6"/>
      <c r="AT345" s="6"/>
      <c r="AU345" s="6"/>
      <c r="AV345" s="6"/>
      <c r="AW345" s="6"/>
      <c r="AX345" s="6"/>
      <c r="AY345" s="62"/>
      <c r="AZ345" s="62"/>
      <c r="BA345" s="62"/>
      <c r="BB345" s="62"/>
      <c r="BC345" s="62"/>
      <c r="BD345" s="62"/>
      <c r="BE345" s="62"/>
      <c r="BF345" s="62"/>
      <c r="BG345" s="62"/>
      <c r="BH345" s="62"/>
    </row>
    <row r="346" spans="1:60" s="6" customFormat="1" ht="8.25" customHeight="1">
      <c r="A346" s="70"/>
      <c r="B346" s="11"/>
      <c r="C346" s="11"/>
      <c r="D346" s="11"/>
      <c r="E346" s="11"/>
      <c r="F346" s="11"/>
      <c r="G346" s="11"/>
      <c r="H346" s="11"/>
      <c r="I346" s="67"/>
      <c r="J346" s="84"/>
      <c r="K346" s="70"/>
      <c r="L346" s="11"/>
      <c r="M346" s="11"/>
      <c r="N346" s="11"/>
      <c r="O346" s="11"/>
      <c r="P346" s="11"/>
      <c r="Q346" s="11"/>
      <c r="R346" s="11"/>
      <c r="S346" s="11"/>
      <c r="T346" s="52"/>
      <c r="U346" s="62"/>
      <c r="V346" s="62"/>
      <c r="W346" s="62"/>
      <c r="X346" s="62"/>
      <c r="Y346" s="62"/>
      <c r="Z346" s="62"/>
      <c r="AA346" s="62"/>
      <c r="AB346" s="62"/>
      <c r="AC346" s="62"/>
      <c r="AD346" s="62"/>
      <c r="AE346" s="62"/>
      <c r="AF346" s="62"/>
      <c r="AG346" s="62"/>
      <c r="AH346" s="62"/>
      <c r="AI346" s="62"/>
      <c r="AJ346" s="62"/>
      <c r="AK346" s="62"/>
      <c r="AL346" s="62"/>
      <c r="AM346" s="62"/>
      <c r="AN346" s="62"/>
      <c r="AY346" s="62"/>
      <c r="AZ346" s="62"/>
      <c r="BA346" s="62"/>
      <c r="BB346" s="62"/>
      <c r="BC346" s="62"/>
      <c r="BD346" s="62"/>
      <c r="BE346" s="62"/>
      <c r="BF346" s="62"/>
      <c r="BG346" s="62"/>
      <c r="BH346" s="62"/>
    </row>
    <row r="347" spans="1:60" ht="14.85" customHeight="1">
      <c r="A347" s="501" t="s">
        <v>4</v>
      </c>
      <c r="B347" s="501"/>
      <c r="C347" s="453" t="str">
        <f>$C$3</f>
        <v>READECUACIÓN SEDE SERVICIOS GENERALES</v>
      </c>
      <c r="D347" s="453"/>
      <c r="E347" s="453"/>
      <c r="F347" s="453"/>
      <c r="G347" s="453"/>
      <c r="H347" s="453"/>
      <c r="I347" s="453"/>
      <c r="J347" s="453"/>
      <c r="K347" s="501" t="s">
        <v>4</v>
      </c>
      <c r="L347" s="501"/>
      <c r="M347" s="453" t="str">
        <f>$C$3</f>
        <v>READECUACIÓN SEDE SERVICIOS GENERALES</v>
      </c>
      <c r="N347" s="453"/>
      <c r="O347" s="453"/>
      <c r="P347" s="453"/>
      <c r="Q347" s="453"/>
      <c r="R347" s="453"/>
      <c r="S347" s="453"/>
      <c r="T347" s="453"/>
      <c r="U347" s="7"/>
      <c r="AD347" s="7"/>
      <c r="AE347" s="62"/>
      <c r="AF347" s="62"/>
      <c r="AG347" s="62"/>
      <c r="AH347" s="62"/>
      <c r="AI347" s="62"/>
      <c r="AJ347" s="62"/>
      <c r="AK347" s="62"/>
      <c r="AL347" s="62"/>
      <c r="AM347" s="62"/>
      <c r="AN347" s="62"/>
      <c r="AO347" s="6"/>
      <c r="AP347" s="6"/>
      <c r="AQ347" s="6"/>
      <c r="AR347" s="6"/>
      <c r="AS347" s="6"/>
      <c r="AT347" s="6"/>
      <c r="AU347" s="6"/>
      <c r="AV347" s="6"/>
      <c r="AW347" s="6"/>
      <c r="AX347" s="6"/>
      <c r="AY347" s="62"/>
      <c r="AZ347" s="62"/>
      <c r="BA347" s="62"/>
      <c r="BB347" s="62"/>
      <c r="BC347" s="62"/>
      <c r="BD347" s="62"/>
      <c r="BE347" s="62"/>
      <c r="BF347" s="62"/>
      <c r="BG347" s="62"/>
      <c r="BH347" s="62"/>
    </row>
    <row r="348" spans="1:60" ht="14.85" customHeight="1">
      <c r="A348" s="501" t="s">
        <v>5</v>
      </c>
      <c r="B348" s="501"/>
      <c r="C348" s="453" t="str">
        <f>$C$4</f>
        <v>UNIVERSIDAD DEL CAUCA -SERVICIOS GENERALES</v>
      </c>
      <c r="D348" s="453"/>
      <c r="E348" s="453"/>
      <c r="F348" s="453"/>
      <c r="G348" s="453"/>
      <c r="H348" s="453"/>
      <c r="I348" s="453"/>
      <c r="J348" s="453"/>
      <c r="K348" s="501" t="s">
        <v>5</v>
      </c>
      <c r="L348" s="501"/>
      <c r="M348" s="453" t="str">
        <f>$C$4</f>
        <v>UNIVERSIDAD DEL CAUCA -SERVICIOS GENERALES</v>
      </c>
      <c r="N348" s="453"/>
      <c r="O348" s="453"/>
      <c r="P348" s="453"/>
      <c r="Q348" s="453"/>
      <c r="R348" s="453"/>
      <c r="S348" s="453"/>
      <c r="T348" s="453"/>
      <c r="U348" s="7"/>
      <c r="AD348" s="7"/>
      <c r="AE348" s="62"/>
      <c r="AF348" s="62"/>
      <c r="AG348" s="62"/>
      <c r="AH348" s="62"/>
      <c r="AI348" s="62"/>
      <c r="AJ348" s="62"/>
      <c r="AK348" s="62"/>
      <c r="AL348" s="62"/>
      <c r="AM348" s="62"/>
      <c r="AN348" s="62"/>
      <c r="AO348" s="6"/>
      <c r="AP348" s="6"/>
      <c r="AQ348" s="6"/>
      <c r="AR348" s="6"/>
      <c r="AS348" s="6"/>
      <c r="AT348" s="6"/>
      <c r="AU348" s="6"/>
      <c r="AV348" s="6"/>
      <c r="AW348" s="6"/>
      <c r="AX348" s="6"/>
      <c r="AY348" s="62"/>
      <c r="AZ348" s="62"/>
      <c r="BA348" s="62"/>
      <c r="BB348" s="62"/>
      <c r="BC348" s="62"/>
      <c r="BD348" s="62"/>
      <c r="BE348" s="62"/>
      <c r="BF348" s="62"/>
      <c r="BG348" s="62"/>
      <c r="BH348" s="62"/>
    </row>
    <row r="349" spans="1:60" ht="14.85" customHeight="1">
      <c r="A349" s="501" t="s">
        <v>17</v>
      </c>
      <c r="B349" s="501"/>
      <c r="C349" s="453" t="str">
        <f>$C$5</f>
        <v>UNIVERSIDAD DEL CAUCA</v>
      </c>
      <c r="D349" s="453"/>
      <c r="E349" s="453"/>
      <c r="F349" s="453"/>
      <c r="G349" s="453"/>
      <c r="H349" s="453"/>
      <c r="I349" s="453"/>
      <c r="J349" s="453"/>
      <c r="K349" s="501" t="s">
        <v>17</v>
      </c>
      <c r="L349" s="501"/>
      <c r="M349" s="453" t="str">
        <f>$C$5</f>
        <v>UNIVERSIDAD DEL CAUCA</v>
      </c>
      <c r="N349" s="453"/>
      <c r="O349" s="453"/>
      <c r="P349" s="453"/>
      <c r="Q349" s="453"/>
      <c r="R349" s="453"/>
      <c r="S349" s="453"/>
      <c r="T349" s="453"/>
      <c r="U349" s="7"/>
      <c r="AD349" s="7"/>
      <c r="AE349" s="62"/>
      <c r="AF349" s="62"/>
      <c r="AG349" s="62"/>
      <c r="AH349" s="62"/>
      <c r="AI349" s="62"/>
      <c r="AJ349" s="62"/>
      <c r="AK349" s="62"/>
      <c r="AL349" s="62"/>
      <c r="AM349" s="62"/>
      <c r="AN349" s="62"/>
      <c r="AO349" s="6"/>
      <c r="AP349" s="6"/>
      <c r="AQ349" s="6"/>
      <c r="AR349" s="6"/>
      <c r="AS349" s="6"/>
      <c r="AT349" s="6"/>
      <c r="AU349" s="6"/>
      <c r="AV349" s="6"/>
      <c r="AW349" s="6"/>
      <c r="AX349" s="6"/>
      <c r="AY349" s="62"/>
      <c r="AZ349" s="62"/>
      <c r="BA349" s="62"/>
      <c r="BB349" s="62"/>
      <c r="BC349" s="62"/>
      <c r="BD349" s="62"/>
      <c r="BE349" s="62"/>
      <c r="BF349" s="62"/>
      <c r="BG349" s="62"/>
      <c r="BH349" s="62"/>
    </row>
    <row r="350" spans="1:60" ht="14.85" customHeight="1">
      <c r="A350" s="482" t="s">
        <v>18</v>
      </c>
      <c r="B350" s="472"/>
      <c r="C350" s="480" t="str">
        <f>$C$6</f>
        <v>ING. JOHN JAIRO LEDEZMA SOLANO</v>
      </c>
      <c r="D350" s="474"/>
      <c r="E350" s="474"/>
      <c r="F350" s="474"/>
      <c r="G350" s="474"/>
      <c r="H350" s="474"/>
      <c r="I350" s="474"/>
      <c r="J350" s="502"/>
      <c r="K350" s="482" t="s">
        <v>18</v>
      </c>
      <c r="L350" s="472"/>
      <c r="M350" s="480" t="str">
        <f>$C$6</f>
        <v>ING. JOHN JAIRO LEDEZMA SOLANO</v>
      </c>
      <c r="N350" s="474"/>
      <c r="O350" s="474"/>
      <c r="P350" s="474"/>
      <c r="Q350" s="474"/>
      <c r="R350" s="474"/>
      <c r="S350" s="474"/>
      <c r="T350" s="502"/>
      <c r="U350" s="7"/>
      <c r="AD350" s="7"/>
      <c r="AE350" s="62"/>
      <c r="AF350" s="62"/>
      <c r="AG350" s="62"/>
      <c r="AH350" s="62"/>
      <c r="AI350" s="62"/>
      <c r="AJ350" s="62"/>
      <c r="AK350" s="62"/>
      <c r="AL350" s="62"/>
      <c r="AM350" s="62"/>
      <c r="AN350" s="62"/>
      <c r="AO350" s="6"/>
      <c r="AP350" s="6"/>
      <c r="AQ350" s="6"/>
      <c r="AR350" s="6"/>
      <c r="AS350" s="6"/>
      <c r="AT350" s="6"/>
      <c r="AU350" s="6"/>
      <c r="AV350" s="6"/>
      <c r="AW350" s="6"/>
      <c r="AX350" s="6"/>
      <c r="AY350" s="62"/>
      <c r="AZ350" s="62"/>
      <c r="BA350" s="62"/>
      <c r="BB350" s="62"/>
      <c r="BC350" s="62"/>
      <c r="BD350" s="62"/>
      <c r="BE350" s="62"/>
      <c r="BF350" s="62"/>
      <c r="BG350" s="62"/>
      <c r="BH350" s="62"/>
    </row>
    <row r="351" spans="1:60" ht="14.85" customHeight="1">
      <c r="A351" s="501" t="s">
        <v>6</v>
      </c>
      <c r="B351" s="501"/>
      <c r="C351" s="539" t="str">
        <f>$C$7</f>
        <v>FEBRERO DE 2011</v>
      </c>
      <c r="D351" s="540"/>
      <c r="E351" s="540"/>
      <c r="F351" s="531" t="str">
        <f>$F$7</f>
        <v>MP 19202-128892 CAU</v>
      </c>
      <c r="G351" s="531"/>
      <c r="H351" s="531"/>
      <c r="I351" s="531"/>
      <c r="J351" s="531"/>
      <c r="K351" s="501" t="s">
        <v>6</v>
      </c>
      <c r="L351" s="501"/>
      <c r="M351" s="539" t="str">
        <f>$C$7</f>
        <v>FEBRERO DE 2011</v>
      </c>
      <c r="N351" s="540"/>
      <c r="O351" s="540"/>
      <c r="P351" s="531" t="str">
        <f>$F$7</f>
        <v>MP 19202-128892 CAU</v>
      </c>
      <c r="Q351" s="531"/>
      <c r="R351" s="531"/>
      <c r="S351" s="531"/>
      <c r="T351" s="531"/>
      <c r="U351" s="7"/>
      <c r="AD351" s="7"/>
      <c r="AE351" s="62"/>
      <c r="AF351" s="62"/>
      <c r="AG351" s="62"/>
      <c r="AH351" s="62"/>
      <c r="AI351" s="62"/>
      <c r="AJ351" s="62"/>
      <c r="AK351" s="62"/>
      <c r="AL351" s="62"/>
      <c r="AM351" s="62"/>
      <c r="AN351" s="62"/>
      <c r="AO351" s="6"/>
      <c r="AP351" s="6"/>
      <c r="AQ351" s="6"/>
      <c r="AR351" s="6"/>
      <c r="AS351" s="6"/>
      <c r="AT351" s="6"/>
      <c r="AU351" s="6"/>
      <c r="AV351" s="6"/>
      <c r="AW351" s="6"/>
      <c r="AX351" s="6"/>
      <c r="AY351" s="62"/>
      <c r="AZ351" s="62"/>
      <c r="BA351" s="62"/>
      <c r="BB351" s="62"/>
      <c r="BC351" s="62"/>
      <c r="BD351" s="62"/>
      <c r="BE351" s="62"/>
      <c r="BF351" s="62"/>
      <c r="BG351" s="62"/>
      <c r="BH351" s="62"/>
    </row>
    <row r="352" spans="1:60" ht="4.5" customHeight="1">
      <c r="B352" s="72"/>
      <c r="C352" s="72"/>
      <c r="D352" s="72"/>
      <c r="E352" s="72"/>
      <c r="F352" s="72"/>
      <c r="G352" s="72"/>
      <c r="K352" s="71"/>
      <c r="L352" s="72"/>
      <c r="M352" s="72"/>
      <c r="N352" s="72"/>
      <c r="O352" s="72"/>
      <c r="P352" s="72"/>
      <c r="Q352" s="72"/>
      <c r="R352" s="7"/>
      <c r="S352" s="7"/>
      <c r="T352" s="106"/>
      <c r="U352" s="7"/>
      <c r="AD352" s="7"/>
      <c r="AE352" s="62"/>
      <c r="AF352" s="62"/>
      <c r="AG352" s="62"/>
      <c r="AH352" s="62"/>
      <c r="AI352" s="62"/>
      <c r="AJ352" s="62"/>
      <c r="AK352" s="62"/>
      <c r="AL352" s="62"/>
      <c r="AM352" s="62"/>
      <c r="AN352" s="62"/>
      <c r="AO352" s="6"/>
      <c r="AP352" s="6"/>
      <c r="AQ352" s="6"/>
      <c r="AR352" s="6"/>
      <c r="AS352" s="6"/>
      <c r="AT352" s="6"/>
      <c r="AU352" s="6"/>
      <c r="AV352" s="6"/>
      <c r="AW352" s="6"/>
      <c r="AX352" s="6"/>
      <c r="AY352" s="62"/>
      <c r="AZ352" s="62"/>
      <c r="BA352" s="62"/>
      <c r="BB352" s="62"/>
      <c r="BC352" s="62"/>
      <c r="BD352" s="62"/>
      <c r="BE352" s="62"/>
      <c r="BF352" s="62"/>
      <c r="BG352" s="62"/>
      <c r="BH352" s="62"/>
    </row>
    <row r="353" spans="1:60" ht="14.85" customHeight="1">
      <c r="A353" s="5" t="s">
        <v>9</v>
      </c>
      <c r="B353" s="549" t="s">
        <v>8</v>
      </c>
      <c r="C353" s="453" t="e">
        <f>#REF!</f>
        <v>#REF!</v>
      </c>
      <c r="D353" s="453"/>
      <c r="E353" s="453"/>
      <c r="F353" s="549" t="s">
        <v>10</v>
      </c>
      <c r="G353" s="549" t="e">
        <f>#REF!</f>
        <v>#REF!</v>
      </c>
      <c r="H353" s="513" t="s">
        <v>23</v>
      </c>
      <c r="I353" s="500"/>
      <c r="J353" s="514"/>
      <c r="K353" s="5" t="s">
        <v>9</v>
      </c>
      <c r="L353" s="549" t="s">
        <v>8</v>
      </c>
      <c r="M353" s="453" t="e">
        <f>#REF!</f>
        <v>#REF!</v>
      </c>
      <c r="N353" s="453"/>
      <c r="O353" s="453"/>
      <c r="P353" s="549" t="s">
        <v>10</v>
      </c>
      <c r="Q353" s="549" t="e">
        <f>#REF!</f>
        <v>#REF!</v>
      </c>
      <c r="R353" s="513" t="s">
        <v>23</v>
      </c>
      <c r="S353" s="500"/>
      <c r="T353" s="514"/>
      <c r="U353" s="7"/>
      <c r="AD353" s="7"/>
      <c r="AE353" s="62"/>
      <c r="AF353" s="62"/>
      <c r="AG353" s="62"/>
      <c r="AH353" s="62"/>
      <c r="AI353" s="62"/>
      <c r="AJ353" s="62"/>
      <c r="AK353" s="62"/>
      <c r="AL353" s="62"/>
      <c r="AM353" s="62"/>
      <c r="AN353" s="62"/>
      <c r="AO353" s="6"/>
      <c r="AP353" s="6"/>
      <c r="AQ353" s="6"/>
      <c r="AR353" s="6"/>
      <c r="AS353" s="6"/>
      <c r="AT353" s="6"/>
      <c r="AU353" s="6"/>
      <c r="AV353" s="6"/>
      <c r="AW353" s="6"/>
      <c r="AX353" s="6"/>
      <c r="AY353" s="62"/>
      <c r="AZ353" s="62"/>
      <c r="BA353" s="62"/>
      <c r="BB353" s="62"/>
      <c r="BC353" s="62"/>
      <c r="BD353" s="62"/>
      <c r="BE353" s="62"/>
      <c r="BF353" s="62"/>
      <c r="BG353" s="62"/>
      <c r="BH353" s="62"/>
    </row>
    <row r="354" spans="1:60" ht="14.85" customHeight="1">
      <c r="A354" s="59" t="e">
        <f>#REF!</f>
        <v>#REF!</v>
      </c>
      <c r="B354" s="550"/>
      <c r="C354" s="453"/>
      <c r="D354" s="453"/>
      <c r="E354" s="453"/>
      <c r="F354" s="550"/>
      <c r="G354" s="550"/>
      <c r="H354" s="1"/>
      <c r="I354" s="68" t="s">
        <v>24</v>
      </c>
      <c r="J354" s="69"/>
      <c r="K354" s="59" t="e">
        <f>#REF!</f>
        <v>#REF!</v>
      </c>
      <c r="L354" s="550"/>
      <c r="M354" s="453"/>
      <c r="N354" s="453"/>
      <c r="O354" s="453"/>
      <c r="P354" s="550"/>
      <c r="Q354" s="550"/>
      <c r="R354" s="1"/>
      <c r="S354" s="4" t="s">
        <v>24</v>
      </c>
      <c r="T354" s="91"/>
      <c r="U354" s="7"/>
      <c r="AD354" s="7"/>
      <c r="AE354" s="62"/>
      <c r="AF354" s="62"/>
      <c r="AG354" s="62"/>
      <c r="AH354" s="62"/>
      <c r="AI354" s="62"/>
      <c r="AJ354" s="62"/>
      <c r="AK354" s="62"/>
      <c r="AL354" s="62"/>
      <c r="AM354" s="62"/>
      <c r="AN354" s="62"/>
      <c r="AO354" s="6"/>
      <c r="AP354" s="6"/>
      <c r="AQ354" s="6"/>
      <c r="AR354" s="6"/>
      <c r="AS354" s="6"/>
      <c r="AT354" s="6"/>
      <c r="AU354" s="6"/>
      <c r="AV354" s="6"/>
      <c r="AW354" s="6"/>
      <c r="AX354" s="6"/>
      <c r="AY354" s="62"/>
      <c r="AZ354" s="62"/>
      <c r="BA354" s="62"/>
      <c r="BB354" s="62"/>
      <c r="BC354" s="62"/>
      <c r="BD354" s="62"/>
      <c r="BE354" s="62"/>
      <c r="BF354" s="62"/>
      <c r="BG354" s="62"/>
      <c r="BH354" s="62"/>
    </row>
    <row r="355" spans="1:60" ht="14.85" customHeight="1">
      <c r="A355" s="5" t="s">
        <v>9</v>
      </c>
      <c r="B355" s="549" t="s">
        <v>7</v>
      </c>
      <c r="C355" s="565" t="e">
        <f>#REF!</f>
        <v>#REF!</v>
      </c>
      <c r="D355" s="566"/>
      <c r="E355" s="567"/>
      <c r="F355" s="480" t="s">
        <v>22</v>
      </c>
      <c r="G355" s="502"/>
      <c r="H355" s="513"/>
      <c r="I355" s="500"/>
      <c r="J355" s="514"/>
      <c r="K355" s="5" t="s">
        <v>9</v>
      </c>
      <c r="L355" s="549" t="s">
        <v>7</v>
      </c>
      <c r="M355" s="623" t="e">
        <f>#REF!</f>
        <v>#REF!</v>
      </c>
      <c r="N355" s="624"/>
      <c r="O355" s="625"/>
      <c r="P355" s="480" t="s">
        <v>22</v>
      </c>
      <c r="Q355" s="502"/>
      <c r="R355" s="513"/>
      <c r="S355" s="500"/>
      <c r="T355" s="514"/>
      <c r="U355" s="7"/>
      <c r="AD355" s="7"/>
      <c r="AE355" s="62"/>
      <c r="AF355" s="62"/>
      <c r="AG355" s="62"/>
      <c r="AH355" s="62"/>
      <c r="AI355" s="62"/>
      <c r="AJ355" s="62"/>
      <c r="AK355" s="62"/>
      <c r="AL355" s="62"/>
      <c r="AM355" s="62"/>
      <c r="AN355" s="62"/>
      <c r="AO355" s="6"/>
      <c r="AP355" s="6"/>
      <c r="AQ355" s="6"/>
      <c r="AR355" s="6"/>
      <c r="AS355" s="6"/>
      <c r="AT355" s="6"/>
      <c r="AU355" s="6"/>
      <c r="AV355" s="6"/>
      <c r="AW355" s="6"/>
      <c r="AX355" s="6"/>
      <c r="AY355" s="62"/>
      <c r="AZ355" s="62"/>
      <c r="BA355" s="62"/>
      <c r="BB355" s="62"/>
      <c r="BC355" s="62"/>
      <c r="BD355" s="62"/>
      <c r="BE355" s="62"/>
      <c r="BF355" s="62"/>
      <c r="BG355" s="62"/>
      <c r="BH355" s="62"/>
    </row>
    <row r="356" spans="1:60" ht="14.85" customHeight="1">
      <c r="A356" s="60" t="e">
        <f>#REF!</f>
        <v>#REF!</v>
      </c>
      <c r="B356" s="550"/>
      <c r="C356" s="568"/>
      <c r="D356" s="569"/>
      <c r="E356" s="570"/>
      <c r="F356" s="515"/>
      <c r="G356" s="516"/>
      <c r="H356" s="516"/>
      <c r="I356" s="516"/>
      <c r="J356" s="517"/>
      <c r="K356" s="60" t="e">
        <f>#REF!</f>
        <v>#REF!</v>
      </c>
      <c r="L356" s="550"/>
      <c r="M356" s="626"/>
      <c r="N356" s="627"/>
      <c r="O356" s="628"/>
      <c r="P356" s="515"/>
      <c r="Q356" s="516"/>
      <c r="R356" s="516"/>
      <c r="S356" s="516"/>
      <c r="T356" s="517"/>
      <c r="U356" s="7"/>
      <c r="AD356" s="7"/>
      <c r="AE356" s="62"/>
      <c r="AF356" s="62"/>
      <c r="AG356" s="62"/>
      <c r="AH356" s="62"/>
      <c r="AI356" s="62"/>
      <c r="AJ356" s="62"/>
      <c r="AK356" s="62"/>
      <c r="AL356" s="62"/>
      <c r="AM356" s="62"/>
      <c r="AN356" s="62"/>
      <c r="AO356" s="6"/>
      <c r="AP356" s="6"/>
      <c r="AQ356" s="6"/>
      <c r="AR356" s="6"/>
      <c r="AS356" s="6"/>
      <c r="AT356" s="6"/>
      <c r="AU356" s="6"/>
      <c r="AV356" s="6"/>
      <c r="AW356" s="6"/>
      <c r="AX356" s="6"/>
      <c r="AY356" s="62"/>
      <c r="AZ356" s="62"/>
      <c r="BA356" s="62"/>
      <c r="BB356" s="62"/>
      <c r="BC356" s="62"/>
      <c r="BD356" s="62"/>
      <c r="BE356" s="62"/>
      <c r="BF356" s="62"/>
      <c r="BG356" s="62"/>
      <c r="BH356" s="62"/>
    </row>
    <row r="357" spans="1:60" ht="3.75" customHeight="1">
      <c r="K357" s="71"/>
      <c r="L357" s="7"/>
      <c r="M357" s="7"/>
      <c r="N357" s="7"/>
      <c r="O357" s="7"/>
      <c r="P357" s="7"/>
      <c r="Q357" s="7"/>
      <c r="R357" s="7"/>
      <c r="S357" s="7"/>
      <c r="T357" s="106"/>
      <c r="U357" s="7"/>
      <c r="AD357" s="7"/>
      <c r="AE357" s="62"/>
      <c r="AF357" s="62"/>
      <c r="AG357" s="62"/>
      <c r="AH357" s="62"/>
      <c r="AI357" s="62"/>
      <c r="AJ357" s="62"/>
      <c r="AK357" s="62"/>
      <c r="AL357" s="62"/>
      <c r="AM357" s="62"/>
      <c r="AN357" s="62"/>
      <c r="AO357" s="6"/>
      <c r="AP357" s="6"/>
      <c r="AQ357" s="6"/>
      <c r="AR357" s="6"/>
      <c r="AS357" s="6"/>
      <c r="AT357" s="6"/>
      <c r="AU357" s="6"/>
      <c r="AV357" s="6"/>
      <c r="AW357" s="6"/>
      <c r="AX357" s="6"/>
      <c r="AY357" s="62"/>
      <c r="AZ357" s="62"/>
      <c r="BA357" s="62"/>
      <c r="BB357" s="62"/>
      <c r="BC357" s="62"/>
      <c r="BD357" s="62"/>
      <c r="BE357" s="62"/>
      <c r="BF357" s="62"/>
      <c r="BG357" s="62"/>
      <c r="BH357" s="62"/>
    </row>
    <row r="358" spans="1:60" ht="18">
      <c r="A358" s="557" t="s">
        <v>27</v>
      </c>
      <c r="B358" s="558"/>
      <c r="K358" s="557" t="s">
        <v>27</v>
      </c>
      <c r="L358" s="558"/>
      <c r="M358" s="7"/>
      <c r="N358" s="7"/>
      <c r="O358" s="7"/>
      <c r="P358" s="7"/>
      <c r="Q358" s="7"/>
      <c r="R358" s="7"/>
      <c r="S358" s="7"/>
      <c r="T358" s="106"/>
      <c r="U358" s="7"/>
      <c r="AD358" s="7"/>
      <c r="AE358" s="62"/>
      <c r="AF358" s="62"/>
      <c r="AG358" s="62"/>
      <c r="AH358" s="62"/>
      <c r="AI358" s="62"/>
      <c r="AJ358" s="62"/>
      <c r="AK358" s="62"/>
      <c r="AL358" s="62"/>
      <c r="AM358" s="62"/>
      <c r="AN358" s="62"/>
      <c r="AO358" s="6"/>
      <c r="AP358" s="6"/>
      <c r="AQ358" s="6"/>
      <c r="AR358" s="6"/>
      <c r="AS358" s="6"/>
      <c r="AT358" s="6"/>
      <c r="AU358" s="6"/>
      <c r="AV358" s="6"/>
      <c r="AW358" s="6"/>
      <c r="AX358" s="6"/>
      <c r="AY358" s="62"/>
      <c r="AZ358" s="62"/>
      <c r="BA358" s="62"/>
      <c r="BB358" s="62"/>
      <c r="BC358" s="62"/>
      <c r="BD358" s="62"/>
      <c r="BE358" s="62"/>
      <c r="BF358" s="62"/>
      <c r="BG358" s="62"/>
      <c r="BH358" s="62"/>
    </row>
    <row r="359" spans="1:60" ht="33" customHeight="1">
      <c r="A359" s="464" t="s">
        <v>25</v>
      </c>
      <c r="B359" s="464"/>
      <c r="C359" s="464"/>
      <c r="D359" s="47" t="s">
        <v>28</v>
      </c>
      <c r="E359" s="537" t="s">
        <v>14</v>
      </c>
      <c r="F359" s="538"/>
      <c r="G359" s="537" t="s">
        <v>12</v>
      </c>
      <c r="H359" s="538"/>
      <c r="I359" s="456" t="s">
        <v>11</v>
      </c>
      <c r="J359" s="458"/>
      <c r="K359" s="464" t="s">
        <v>25</v>
      </c>
      <c r="L359" s="464"/>
      <c r="M359" s="464"/>
      <c r="N359" s="47" t="s">
        <v>28</v>
      </c>
      <c r="O359" s="537" t="s">
        <v>14</v>
      </c>
      <c r="P359" s="538"/>
      <c r="Q359" s="537" t="s">
        <v>12</v>
      </c>
      <c r="R359" s="538"/>
      <c r="S359" s="464" t="s">
        <v>11</v>
      </c>
      <c r="T359" s="464"/>
      <c r="U359" s="7"/>
      <c r="AD359" s="7"/>
      <c r="AE359" s="62"/>
      <c r="AF359" s="62"/>
      <c r="AG359" s="62"/>
      <c r="AH359" s="62"/>
      <c r="AI359" s="62"/>
      <c r="AJ359" s="62"/>
      <c r="AK359" s="62"/>
      <c r="AL359" s="62"/>
      <c r="AM359" s="62"/>
      <c r="AN359" s="62"/>
      <c r="AO359" s="6"/>
      <c r="AP359" s="6"/>
      <c r="AQ359" s="6"/>
      <c r="AR359" s="6"/>
      <c r="AS359" s="6"/>
      <c r="AT359" s="6"/>
      <c r="AU359" s="6"/>
      <c r="AV359" s="6"/>
      <c r="AW359" s="6"/>
      <c r="AX359" s="6"/>
      <c r="AY359" s="62"/>
      <c r="AZ359" s="62"/>
      <c r="BA359" s="62"/>
      <c r="BB359" s="62"/>
      <c r="BC359" s="62"/>
      <c r="BD359" s="62"/>
      <c r="BE359" s="62"/>
      <c r="BF359" s="62"/>
      <c r="BG359" s="62"/>
      <c r="BH359" s="62"/>
    </row>
    <row r="360" spans="1:60" ht="14.85" customHeight="1">
      <c r="A360" s="532" t="s">
        <v>79</v>
      </c>
      <c r="B360" s="521"/>
      <c r="C360" s="578"/>
      <c r="D360" s="48" t="s">
        <v>41</v>
      </c>
      <c r="E360" s="475"/>
      <c r="F360" s="476"/>
      <c r="G360" s="475"/>
      <c r="H360" s="476"/>
      <c r="I360" s="467" t="e">
        <f>I385*0.05</f>
        <v>#REF!</v>
      </c>
      <c r="J360" s="468"/>
      <c r="K360" s="545" t="str">
        <f t="shared" ref="K360:S360" si="15">K263</f>
        <v>SOLDADOR ELECTRICO (DIA)</v>
      </c>
      <c r="L360" s="546"/>
      <c r="M360" s="547"/>
      <c r="N360" s="48" t="str">
        <f t="shared" si="15"/>
        <v>Global</v>
      </c>
      <c r="O360" s="475">
        <f t="shared" si="15"/>
        <v>40000</v>
      </c>
      <c r="P360" s="476"/>
      <c r="Q360" s="475">
        <f t="shared" si="15"/>
        <v>0</v>
      </c>
      <c r="R360" s="476"/>
      <c r="S360" s="467">
        <f t="shared" si="15"/>
        <v>2000</v>
      </c>
      <c r="T360" s="468"/>
      <c r="U360" s="7"/>
      <c r="AD360" s="7"/>
      <c r="AE360" s="62"/>
      <c r="AF360" s="62"/>
      <c r="AG360" s="62"/>
      <c r="AH360" s="62"/>
      <c r="AI360" s="62"/>
      <c r="AJ360" s="62"/>
      <c r="AK360" s="62"/>
      <c r="AL360" s="62"/>
      <c r="AM360" s="62"/>
      <c r="AN360" s="62"/>
      <c r="AO360" s="6"/>
      <c r="AP360" s="6"/>
      <c r="AQ360" s="6"/>
      <c r="AR360" s="6"/>
      <c r="AS360" s="6"/>
      <c r="AT360" s="6"/>
      <c r="AU360" s="6"/>
      <c r="AV360" s="6"/>
      <c r="AW360" s="6"/>
      <c r="AX360" s="6"/>
      <c r="AY360" s="62"/>
      <c r="AZ360" s="62"/>
      <c r="BA360" s="62"/>
      <c r="BB360" s="62"/>
      <c r="BC360" s="62"/>
      <c r="BD360" s="62"/>
      <c r="BE360" s="62"/>
      <c r="BF360" s="62"/>
      <c r="BG360" s="62"/>
      <c r="BH360" s="62"/>
    </row>
    <row r="361" spans="1:60" ht="14.85" customHeight="1">
      <c r="A361" s="639" t="s">
        <v>302</v>
      </c>
      <c r="B361" s="469"/>
      <c r="C361" s="469"/>
      <c r="D361" s="143" t="s">
        <v>100</v>
      </c>
      <c r="E361" s="532">
        <f>EQUIPO!D13</f>
        <v>30000</v>
      </c>
      <c r="F361" s="578"/>
      <c r="G361" s="469">
        <f>I361/E361</f>
        <v>0.01</v>
      </c>
      <c r="H361" s="469"/>
      <c r="I361" s="467">
        <v>300</v>
      </c>
      <c r="J361" s="582"/>
      <c r="K361" s="545" t="s">
        <v>80</v>
      </c>
      <c r="L361" s="546"/>
      <c r="M361" s="547"/>
      <c r="N361" s="48" t="s">
        <v>41</v>
      </c>
      <c r="O361" s="475">
        <f>'$MATERIALES'!C106</f>
        <v>0</v>
      </c>
      <c r="P361" s="476"/>
      <c r="Q361" s="469"/>
      <c r="R361" s="469"/>
      <c r="S361" s="467" t="e">
        <f>0.05*S385</f>
        <v>#REF!</v>
      </c>
      <c r="T361" s="468"/>
      <c r="U361" s="7"/>
      <c r="AD361" s="7"/>
      <c r="AE361" s="62"/>
      <c r="AF361" s="62"/>
      <c r="AG361" s="62"/>
      <c r="AH361" s="62"/>
      <c r="AI361" s="62"/>
      <c r="AJ361" s="62"/>
      <c r="AK361" s="62"/>
      <c r="AL361" s="62"/>
      <c r="AM361" s="62"/>
      <c r="AN361" s="62"/>
      <c r="AO361" s="6"/>
      <c r="AP361" s="6"/>
      <c r="AQ361" s="6"/>
      <c r="AR361" s="6"/>
      <c r="AS361" s="6"/>
      <c r="AT361" s="6"/>
      <c r="AU361" s="6"/>
      <c r="AV361" s="6"/>
      <c r="AW361" s="6"/>
      <c r="AX361" s="6"/>
      <c r="AY361" s="62"/>
      <c r="AZ361" s="62"/>
      <c r="BA361" s="62"/>
      <c r="BB361" s="62"/>
      <c r="BC361" s="62"/>
      <c r="BD361" s="62"/>
      <c r="BE361" s="62"/>
      <c r="BF361" s="62"/>
      <c r="BG361" s="62"/>
      <c r="BH361" s="62"/>
    </row>
    <row r="362" spans="1:60" ht="14.85" customHeight="1">
      <c r="G362" s="453" t="s">
        <v>13</v>
      </c>
      <c r="H362" s="453"/>
      <c r="I362" s="510" t="e">
        <f>SUM(I360:J361)</f>
        <v>#REF!</v>
      </c>
      <c r="J362" s="511"/>
      <c r="K362" s="71"/>
      <c r="L362" s="7"/>
      <c r="M362" s="7"/>
      <c r="N362" s="7"/>
      <c r="O362" s="7"/>
      <c r="P362" s="7"/>
      <c r="Q362" s="453" t="s">
        <v>13</v>
      </c>
      <c r="R362" s="453"/>
      <c r="S362" s="459" t="e">
        <f>SUM(S360:T361)</f>
        <v>#REF!</v>
      </c>
      <c r="T362" s="460"/>
      <c r="U362" s="7"/>
      <c r="AD362" s="7"/>
      <c r="AE362" s="62"/>
      <c r="AF362" s="62"/>
      <c r="AG362" s="62"/>
      <c r="AH362" s="62"/>
      <c r="AI362" s="62"/>
      <c r="AJ362" s="62"/>
      <c r="AK362" s="62"/>
      <c r="AL362" s="62"/>
      <c r="AM362" s="62"/>
      <c r="AN362" s="62"/>
      <c r="AO362" s="6"/>
      <c r="AP362" s="6"/>
      <c r="AQ362" s="6"/>
      <c r="AR362" s="6"/>
      <c r="AS362" s="6"/>
      <c r="AT362" s="6"/>
      <c r="AU362" s="6"/>
      <c r="AV362" s="6"/>
      <c r="AW362" s="6"/>
      <c r="AX362" s="6"/>
      <c r="AY362" s="62"/>
      <c r="AZ362" s="62"/>
      <c r="BA362" s="62"/>
      <c r="BB362" s="62"/>
      <c r="BC362" s="62"/>
      <c r="BD362" s="62"/>
      <c r="BE362" s="62"/>
      <c r="BF362" s="62"/>
      <c r="BG362" s="62"/>
      <c r="BH362" s="62"/>
    </row>
    <row r="363" spans="1:60" ht="6" customHeight="1">
      <c r="K363" s="71"/>
      <c r="L363" s="7"/>
      <c r="M363" s="7"/>
      <c r="N363" s="7"/>
      <c r="O363" s="7"/>
      <c r="P363" s="7"/>
      <c r="Q363" s="7"/>
      <c r="R363" s="7"/>
      <c r="S363" s="7"/>
      <c r="T363" s="106"/>
      <c r="U363" s="7"/>
      <c r="AD363" s="7"/>
      <c r="AE363" s="62"/>
      <c r="AF363" s="62"/>
      <c r="AG363" s="62"/>
      <c r="AH363" s="62"/>
      <c r="AI363" s="62"/>
      <c r="AJ363" s="62"/>
      <c r="AK363" s="62"/>
      <c r="AL363" s="62"/>
      <c r="AM363" s="62"/>
      <c r="AN363" s="62"/>
      <c r="AO363" s="6"/>
      <c r="AP363" s="6"/>
      <c r="AQ363" s="6"/>
      <c r="AR363" s="6"/>
      <c r="AS363" s="6"/>
      <c r="AT363" s="6"/>
      <c r="AU363" s="6"/>
      <c r="AV363" s="6"/>
      <c r="AW363" s="6"/>
      <c r="AX363" s="6"/>
      <c r="AY363" s="62"/>
      <c r="AZ363" s="62"/>
      <c r="BA363" s="62"/>
      <c r="BB363" s="62"/>
      <c r="BC363" s="62"/>
      <c r="BD363" s="62"/>
      <c r="BE363" s="62"/>
      <c r="BF363" s="62"/>
      <c r="BG363" s="62"/>
      <c r="BH363" s="62"/>
    </row>
    <row r="364" spans="1:60" ht="15.75" customHeight="1">
      <c r="A364" s="76" t="s">
        <v>29</v>
      </c>
      <c r="K364" s="76" t="s">
        <v>29</v>
      </c>
      <c r="L364" s="7"/>
      <c r="M364" s="7"/>
      <c r="N364" s="7"/>
      <c r="O364" s="7"/>
      <c r="P364" s="7"/>
      <c r="Q364" s="7"/>
      <c r="R364" s="7"/>
      <c r="S364" s="7"/>
      <c r="T364" s="106"/>
      <c r="U364" s="7"/>
      <c r="AD364" s="7"/>
      <c r="AE364" s="62"/>
      <c r="AF364" s="62"/>
      <c r="AG364" s="62"/>
      <c r="AH364" s="62"/>
      <c r="AI364" s="62"/>
      <c r="AJ364" s="62"/>
      <c r="AK364" s="62"/>
      <c r="AL364" s="62"/>
      <c r="AM364" s="62"/>
      <c r="AN364" s="62"/>
      <c r="AO364" s="6"/>
      <c r="AP364" s="6"/>
      <c r="AQ364" s="6"/>
      <c r="AR364" s="6"/>
      <c r="AS364" s="6"/>
      <c r="AT364" s="6"/>
      <c r="AU364" s="6"/>
      <c r="AV364" s="6"/>
      <c r="AW364" s="6"/>
      <c r="AX364" s="6"/>
      <c r="AY364" s="62"/>
      <c r="AZ364" s="62"/>
      <c r="BA364" s="62"/>
      <c r="BB364" s="62"/>
      <c r="BC364" s="62"/>
      <c r="BD364" s="62"/>
      <c r="BE364" s="62"/>
      <c r="BF364" s="62"/>
      <c r="BG364" s="62"/>
      <c r="BH364" s="62"/>
    </row>
    <row r="365" spans="1:60" ht="15.75" customHeight="1">
      <c r="A365" s="456" t="s">
        <v>25</v>
      </c>
      <c r="B365" s="457"/>
      <c r="C365" s="458"/>
      <c r="D365" s="537" t="s">
        <v>2</v>
      </c>
      <c r="E365" s="538"/>
      <c r="F365" s="3" t="s">
        <v>0</v>
      </c>
      <c r="G365" s="537" t="s">
        <v>15</v>
      </c>
      <c r="H365" s="538"/>
      <c r="I365" s="576" t="s">
        <v>11</v>
      </c>
      <c r="J365" s="577"/>
      <c r="K365" s="456" t="s">
        <v>25</v>
      </c>
      <c r="L365" s="457"/>
      <c r="M365" s="458"/>
      <c r="N365" s="537" t="s">
        <v>2</v>
      </c>
      <c r="O365" s="538"/>
      <c r="P365" s="3" t="s">
        <v>0</v>
      </c>
      <c r="Q365" s="537" t="s">
        <v>15</v>
      </c>
      <c r="R365" s="538"/>
      <c r="S365" s="456" t="s">
        <v>11</v>
      </c>
      <c r="T365" s="458"/>
      <c r="U365" s="7"/>
      <c r="AD365" s="7"/>
      <c r="AE365" s="62"/>
      <c r="AF365" s="62"/>
      <c r="AG365" s="62"/>
      <c r="AH365" s="62"/>
      <c r="AI365" s="62"/>
      <c r="AJ365" s="62"/>
      <c r="AK365" s="62"/>
      <c r="AL365" s="62"/>
      <c r="AM365" s="62"/>
      <c r="AN365" s="62"/>
      <c r="AO365" s="6"/>
      <c r="AP365" s="6"/>
      <c r="AQ365" s="6"/>
      <c r="AR365" s="6"/>
      <c r="AS365" s="6"/>
      <c r="AT365" s="6"/>
      <c r="AU365" s="6"/>
      <c r="AV365" s="6"/>
      <c r="AW365" s="6"/>
      <c r="AX365" s="6"/>
      <c r="AY365" s="62"/>
      <c r="AZ365" s="62"/>
      <c r="BA365" s="62"/>
      <c r="BB365" s="62"/>
      <c r="BC365" s="62"/>
      <c r="BD365" s="62"/>
      <c r="BE365" s="62"/>
      <c r="BF365" s="62"/>
      <c r="BG365" s="62"/>
      <c r="BH365" s="62"/>
    </row>
    <row r="366" spans="1:60" ht="14.85" customHeight="1">
      <c r="A366" s="453"/>
      <c r="B366" s="453"/>
      <c r="C366" s="453"/>
      <c r="D366" s="480"/>
      <c r="E366" s="474"/>
      <c r="F366" s="45"/>
      <c r="G366" s="453"/>
      <c r="H366" s="453"/>
      <c r="I366" s="510"/>
      <c r="J366" s="511"/>
      <c r="K366" s="470" t="s">
        <v>331</v>
      </c>
      <c r="L366" s="471"/>
      <c r="M366" s="472"/>
      <c r="N366" s="473" t="s">
        <v>2</v>
      </c>
      <c r="O366" s="474"/>
      <c r="P366" s="48">
        <v>5</v>
      </c>
      <c r="Q366" s="481">
        <v>5500</v>
      </c>
      <c r="R366" s="481"/>
      <c r="S366" s="459">
        <f>P366*Q366</f>
        <v>27500</v>
      </c>
      <c r="T366" s="460"/>
      <c r="U366" s="7"/>
      <c r="AD366" s="7"/>
      <c r="AE366" s="62"/>
      <c r="AF366" s="62"/>
      <c r="AG366" s="62"/>
      <c r="AH366" s="62"/>
      <c r="AI366" s="62"/>
      <c r="AJ366" s="62"/>
      <c r="AK366" s="62"/>
      <c r="AL366" s="62"/>
      <c r="AM366" s="62"/>
      <c r="AN366" s="62"/>
      <c r="AO366" s="6"/>
      <c r="AP366" s="6"/>
      <c r="AQ366" s="6"/>
      <c r="AR366" s="6"/>
      <c r="AS366" s="6"/>
      <c r="AT366" s="6"/>
      <c r="AU366" s="6"/>
      <c r="AV366" s="6"/>
      <c r="AW366" s="6"/>
      <c r="AX366" s="6"/>
      <c r="AY366" s="62"/>
      <c r="AZ366" s="62"/>
      <c r="BA366" s="62"/>
      <c r="BB366" s="62"/>
      <c r="BC366" s="62"/>
      <c r="BD366" s="62"/>
      <c r="BE366" s="62"/>
      <c r="BF366" s="62"/>
      <c r="BG366" s="62"/>
      <c r="BH366" s="62"/>
    </row>
    <row r="367" spans="1:60" ht="14.85" customHeight="1">
      <c r="A367" s="453"/>
      <c r="B367" s="453"/>
      <c r="C367" s="453"/>
      <c r="D367" s="480"/>
      <c r="E367" s="474"/>
      <c r="F367" s="45"/>
      <c r="G367" s="453"/>
      <c r="H367" s="453"/>
      <c r="I367" s="510"/>
      <c r="J367" s="511"/>
      <c r="K367" s="482" t="str">
        <f>'$MATERIALES'!A92</f>
        <v>TUBO METALICO 2"</v>
      </c>
      <c r="L367" s="471"/>
      <c r="M367" s="472"/>
      <c r="N367" s="473" t="s">
        <v>152</v>
      </c>
      <c r="O367" s="474"/>
      <c r="P367" s="48">
        <v>43.61</v>
      </c>
      <c r="Q367" s="481">
        <f>'$MATERIALES'!C92</f>
        <v>2500</v>
      </c>
      <c r="R367" s="481"/>
      <c r="S367" s="459">
        <f>P367*Q367</f>
        <v>109025</v>
      </c>
      <c r="T367" s="460"/>
      <c r="U367" s="7"/>
      <c r="AD367" s="7"/>
      <c r="AE367" s="62"/>
      <c r="AF367" s="62"/>
      <c r="AG367" s="62"/>
      <c r="AH367" s="62"/>
      <c r="AI367" s="62"/>
      <c r="AJ367" s="62"/>
      <c r="AK367" s="62"/>
      <c r="AL367" s="62"/>
      <c r="AM367" s="62"/>
      <c r="AN367" s="62"/>
      <c r="AO367" s="6"/>
      <c r="AP367" s="6"/>
      <c r="AQ367" s="6"/>
      <c r="AR367" s="6"/>
      <c r="AS367" s="6"/>
      <c r="AT367" s="6"/>
      <c r="AU367" s="6"/>
      <c r="AV367" s="6"/>
      <c r="AW367" s="6"/>
      <c r="AX367" s="6"/>
      <c r="AY367" s="62"/>
      <c r="AZ367" s="62"/>
      <c r="BA367" s="62"/>
      <c r="BB367" s="62"/>
      <c r="BC367" s="62"/>
      <c r="BD367" s="62"/>
      <c r="BE367" s="62"/>
      <c r="BF367" s="62"/>
      <c r="BG367" s="62"/>
      <c r="BH367" s="62"/>
    </row>
    <row r="368" spans="1:60" ht="14.85" customHeight="1">
      <c r="A368" s="453"/>
      <c r="B368" s="453"/>
      <c r="C368" s="453"/>
      <c r="D368" s="480"/>
      <c r="E368" s="474"/>
      <c r="F368" s="45"/>
      <c r="G368" s="453"/>
      <c r="H368" s="453"/>
      <c r="I368" s="510"/>
      <c r="J368" s="511"/>
      <c r="K368" s="482" t="str">
        <f>K270</f>
        <v>SOLDADURA 6011 X 1/8"</v>
      </c>
      <c r="L368" s="471"/>
      <c r="M368" s="472"/>
      <c r="N368" s="480" t="str">
        <f>N270</f>
        <v>KLG</v>
      </c>
      <c r="O368" s="474"/>
      <c r="P368" s="48">
        <v>0.06</v>
      </c>
      <c r="Q368" s="481">
        <f>Q270</f>
        <v>13000</v>
      </c>
      <c r="R368" s="481"/>
      <c r="S368" s="459">
        <f>P368*Q368</f>
        <v>780</v>
      </c>
      <c r="T368" s="460"/>
      <c r="U368" s="7"/>
      <c r="AD368" s="7"/>
      <c r="AE368" s="62"/>
      <c r="AF368" s="62"/>
      <c r="AG368" s="62"/>
      <c r="AH368" s="62"/>
      <c r="AI368" s="62"/>
      <c r="AJ368" s="62"/>
      <c r="AK368" s="62"/>
      <c r="AL368" s="62"/>
      <c r="AM368" s="62"/>
      <c r="AN368" s="62"/>
      <c r="AO368" s="6"/>
      <c r="AP368" s="6"/>
      <c r="AQ368" s="6"/>
      <c r="AR368" s="6"/>
      <c r="AS368" s="6"/>
      <c r="AT368" s="6"/>
      <c r="AU368" s="6"/>
      <c r="AV368" s="6"/>
      <c r="AW368" s="6"/>
      <c r="AX368" s="6"/>
      <c r="AY368" s="62"/>
      <c r="AZ368" s="62"/>
      <c r="BA368" s="62"/>
      <c r="BB368" s="62"/>
      <c r="BC368" s="62"/>
      <c r="BD368" s="62"/>
      <c r="BE368" s="62"/>
      <c r="BF368" s="62"/>
      <c r="BG368" s="62"/>
      <c r="BH368" s="62"/>
    </row>
    <row r="369" spans="1:60" ht="14.85" customHeight="1">
      <c r="A369" s="453"/>
      <c r="B369" s="453"/>
      <c r="C369" s="453"/>
      <c r="D369" s="480"/>
      <c r="E369" s="474"/>
      <c r="F369" s="45"/>
      <c r="G369" s="453"/>
      <c r="H369" s="453"/>
      <c r="I369" s="510"/>
      <c r="J369" s="511"/>
      <c r="K369" s="482" t="str">
        <f>'$MATERIALES'!$A$101</f>
        <v xml:space="preserve">Platina hierro </v>
      </c>
      <c r="L369" s="471"/>
      <c r="M369" s="472"/>
      <c r="N369" s="480" t="str">
        <f>'$MATERIALES'!$B$101</f>
        <v>kg</v>
      </c>
      <c r="O369" s="474"/>
      <c r="P369" s="48">
        <v>5.51</v>
      </c>
      <c r="Q369" s="481">
        <f>'$MATERIALES'!$C$101</f>
        <v>3000</v>
      </c>
      <c r="R369" s="481"/>
      <c r="S369" s="459">
        <f>P369*Q369</f>
        <v>16530</v>
      </c>
      <c r="T369" s="460"/>
      <c r="U369" s="7"/>
      <c r="AD369" s="7"/>
      <c r="AE369" s="62"/>
      <c r="AF369" s="62"/>
      <c r="AG369" s="62"/>
      <c r="AH369" s="62"/>
      <c r="AI369" s="62"/>
      <c r="AJ369" s="62"/>
      <c r="AK369" s="62"/>
      <c r="AL369" s="62"/>
      <c r="AM369" s="62"/>
      <c r="AN369" s="62"/>
      <c r="AO369" s="6"/>
      <c r="AP369" s="6"/>
      <c r="AQ369" s="6"/>
      <c r="AR369" s="6"/>
      <c r="AS369" s="6"/>
      <c r="AT369" s="6"/>
      <c r="AU369" s="6"/>
      <c r="AV369" s="6"/>
      <c r="AW369" s="6"/>
      <c r="AX369" s="6"/>
      <c r="AY369" s="62"/>
      <c r="AZ369" s="62"/>
      <c r="BA369" s="62"/>
      <c r="BB369" s="62"/>
      <c r="BC369" s="62"/>
      <c r="BD369" s="62"/>
      <c r="BE369" s="62"/>
      <c r="BF369" s="62"/>
      <c r="BG369" s="62"/>
      <c r="BH369" s="62"/>
    </row>
    <row r="370" spans="1:60" ht="14.85" customHeight="1">
      <c r="A370" s="453"/>
      <c r="B370" s="453"/>
      <c r="C370" s="453"/>
      <c r="D370" s="480"/>
      <c r="E370" s="474"/>
      <c r="F370" s="45"/>
      <c r="G370" s="453"/>
      <c r="H370" s="453"/>
      <c r="I370" s="510"/>
      <c r="J370" s="511"/>
      <c r="K370" s="482"/>
      <c r="L370" s="471"/>
      <c r="M370" s="472"/>
      <c r="N370" s="480"/>
      <c r="O370" s="474"/>
      <c r="P370" s="121"/>
      <c r="Q370" s="481"/>
      <c r="R370" s="481"/>
      <c r="S370" s="459"/>
      <c r="T370" s="460"/>
      <c r="U370" s="7"/>
      <c r="AD370" s="7"/>
      <c r="AE370" s="62"/>
      <c r="AF370" s="62"/>
      <c r="AG370" s="62"/>
      <c r="AH370" s="62"/>
      <c r="AI370" s="62"/>
      <c r="AJ370" s="62"/>
      <c r="AK370" s="62"/>
      <c r="AL370" s="62"/>
      <c r="AM370" s="62"/>
      <c r="AN370" s="62"/>
      <c r="AO370" s="6"/>
      <c r="AP370" s="6"/>
      <c r="AQ370" s="6"/>
      <c r="AR370" s="6"/>
      <c r="AS370" s="6"/>
      <c r="AT370" s="6"/>
      <c r="AU370" s="6"/>
      <c r="AV370" s="6"/>
      <c r="AW370" s="6"/>
      <c r="AX370" s="6"/>
      <c r="AY370" s="62"/>
      <c r="AZ370" s="62"/>
      <c r="BA370" s="62"/>
      <c r="BB370" s="62"/>
      <c r="BC370" s="62"/>
      <c r="BD370" s="62"/>
      <c r="BE370" s="62"/>
      <c r="BF370" s="62"/>
      <c r="BG370" s="62"/>
      <c r="BH370" s="62"/>
    </row>
    <row r="371" spans="1:60" ht="14.85" customHeight="1">
      <c r="A371" s="453"/>
      <c r="B371" s="453"/>
      <c r="C371" s="453"/>
      <c r="D371" s="480"/>
      <c r="E371" s="474"/>
      <c r="F371" s="45"/>
      <c r="G371" s="453"/>
      <c r="H371" s="453"/>
      <c r="I371" s="510"/>
      <c r="J371" s="511"/>
      <c r="K371" s="482"/>
      <c r="L371" s="471"/>
      <c r="M371" s="472"/>
      <c r="N371" s="480"/>
      <c r="O371" s="474"/>
      <c r="P371" s="123"/>
      <c r="Q371" s="481"/>
      <c r="R371" s="481"/>
      <c r="S371" s="459"/>
      <c r="T371" s="460"/>
      <c r="U371" s="7"/>
      <c r="AD371" s="7"/>
      <c r="AE371" s="62"/>
      <c r="AF371" s="62"/>
      <c r="AG371" s="62"/>
      <c r="AH371" s="62"/>
      <c r="AI371" s="62"/>
      <c r="AJ371" s="62"/>
      <c r="AK371" s="62"/>
      <c r="AL371" s="62"/>
      <c r="AM371" s="62"/>
      <c r="AN371" s="62"/>
      <c r="AO371" s="6"/>
      <c r="AP371" s="6"/>
      <c r="AQ371" s="6"/>
      <c r="AR371" s="6"/>
      <c r="AS371" s="6"/>
      <c r="AT371" s="6"/>
      <c r="AU371" s="6"/>
      <c r="AV371" s="6"/>
      <c r="AW371" s="6"/>
      <c r="AX371" s="6"/>
      <c r="AY371" s="62"/>
      <c r="AZ371" s="62"/>
      <c r="BA371" s="62"/>
      <c r="BB371" s="62"/>
      <c r="BC371" s="62"/>
      <c r="BD371" s="62"/>
      <c r="BE371" s="62"/>
      <c r="BF371" s="62"/>
      <c r="BG371" s="62"/>
      <c r="BH371" s="62"/>
    </row>
    <row r="372" spans="1:60" ht="14.85" customHeight="1">
      <c r="G372" s="453" t="s">
        <v>13</v>
      </c>
      <c r="H372" s="453"/>
      <c r="I372" s="510">
        <f>SUM(I366:J371)</f>
        <v>0</v>
      </c>
      <c r="J372" s="511"/>
      <c r="K372" s="71"/>
      <c r="L372" s="7"/>
      <c r="M372" s="7"/>
      <c r="N372" s="7"/>
      <c r="O372" s="7"/>
      <c r="P372" s="7"/>
      <c r="Q372" s="453" t="s">
        <v>13</v>
      </c>
      <c r="R372" s="453"/>
      <c r="S372" s="459">
        <f>SUM(S366:T371)</f>
        <v>153835</v>
      </c>
      <c r="T372" s="460"/>
      <c r="U372" s="7"/>
      <c r="AD372" s="7"/>
      <c r="AE372" s="62"/>
      <c r="AF372" s="62"/>
      <c r="AG372" s="62"/>
      <c r="AH372" s="62"/>
      <c r="AI372" s="62"/>
      <c r="AJ372" s="62"/>
      <c r="AK372" s="62"/>
      <c r="AL372" s="62"/>
      <c r="AM372" s="62"/>
      <c r="AN372" s="62"/>
      <c r="AO372" s="6"/>
      <c r="AP372" s="6"/>
      <c r="AQ372" s="6"/>
      <c r="AR372" s="6"/>
      <c r="AS372" s="6"/>
      <c r="AT372" s="6"/>
      <c r="AU372" s="6"/>
      <c r="AV372" s="6"/>
      <c r="AW372" s="6"/>
      <c r="AX372" s="6"/>
      <c r="AY372" s="62"/>
      <c r="AZ372" s="62"/>
      <c r="BA372" s="62"/>
      <c r="BB372" s="62"/>
      <c r="BC372" s="62"/>
      <c r="BD372" s="62"/>
      <c r="BE372" s="62"/>
      <c r="BF372" s="62"/>
      <c r="BG372" s="62"/>
      <c r="BH372" s="62"/>
    </row>
    <row r="373" spans="1:60" ht="5.25" customHeight="1">
      <c r="G373" s="46"/>
      <c r="H373" s="46"/>
      <c r="I373" s="42"/>
      <c r="J373" s="79"/>
      <c r="K373" s="71"/>
      <c r="L373" s="7"/>
      <c r="M373" s="7"/>
      <c r="N373" s="7"/>
      <c r="O373" s="7"/>
      <c r="P373" s="7"/>
      <c r="Q373" s="46"/>
      <c r="R373" s="46"/>
      <c r="S373" s="9"/>
      <c r="T373" s="107"/>
      <c r="U373" s="7"/>
      <c r="AD373" s="7"/>
      <c r="AE373" s="62"/>
      <c r="AF373" s="62"/>
      <c r="AG373" s="62"/>
      <c r="AH373" s="62"/>
      <c r="AI373" s="62"/>
      <c r="AJ373" s="62"/>
      <c r="AK373" s="62"/>
      <c r="AL373" s="62"/>
      <c r="AM373" s="62"/>
      <c r="AN373" s="62"/>
      <c r="AO373" s="6"/>
      <c r="AP373" s="6"/>
      <c r="AQ373" s="6"/>
      <c r="AR373" s="6"/>
      <c r="AS373" s="6"/>
      <c r="AT373" s="6"/>
      <c r="AU373" s="6"/>
      <c r="AV373" s="6"/>
      <c r="AW373" s="6"/>
      <c r="AX373" s="6"/>
      <c r="AY373" s="62"/>
      <c r="AZ373" s="62"/>
      <c r="BA373" s="62"/>
      <c r="BB373" s="62"/>
      <c r="BC373" s="62"/>
      <c r="BD373" s="62"/>
      <c r="BE373" s="62"/>
      <c r="BF373" s="62"/>
      <c r="BG373" s="62"/>
      <c r="BH373" s="62"/>
    </row>
    <row r="374" spans="1:60" ht="18">
      <c r="A374" s="76" t="s">
        <v>30</v>
      </c>
      <c r="B374" s="77"/>
      <c r="G374" s="46"/>
      <c r="H374" s="46"/>
      <c r="I374" s="42"/>
      <c r="J374" s="79"/>
      <c r="K374" s="76" t="s">
        <v>30</v>
      </c>
      <c r="L374" s="77"/>
      <c r="M374" s="7"/>
      <c r="N374" s="7"/>
      <c r="O374" s="7"/>
      <c r="P374" s="7"/>
      <c r="Q374" s="46"/>
      <c r="R374" s="46"/>
      <c r="S374" s="9"/>
      <c r="T374" s="107"/>
      <c r="U374" s="7"/>
      <c r="AD374" s="7"/>
      <c r="AE374" s="62"/>
      <c r="AF374" s="62"/>
      <c r="AG374" s="62"/>
      <c r="AH374" s="62"/>
      <c r="AI374" s="62"/>
      <c r="AJ374" s="62"/>
      <c r="AK374" s="62"/>
      <c r="AL374" s="62"/>
      <c r="AM374" s="62"/>
      <c r="AN374" s="62"/>
      <c r="AO374" s="6"/>
      <c r="AP374" s="6"/>
      <c r="AQ374" s="6"/>
      <c r="AR374" s="6"/>
      <c r="AS374" s="6"/>
      <c r="AT374" s="6"/>
      <c r="AU374" s="6"/>
      <c r="AV374" s="6"/>
      <c r="AW374" s="6"/>
      <c r="AX374" s="6"/>
      <c r="AY374" s="62"/>
      <c r="AZ374" s="62"/>
      <c r="BA374" s="62"/>
      <c r="BB374" s="62"/>
      <c r="BC374" s="62"/>
      <c r="BD374" s="62"/>
      <c r="BE374" s="62"/>
      <c r="BF374" s="62"/>
      <c r="BG374" s="62"/>
      <c r="BH374" s="62"/>
    </row>
    <row r="375" spans="1:60" ht="14.85" customHeight="1">
      <c r="A375" s="464" t="s">
        <v>26</v>
      </c>
      <c r="B375" s="464"/>
      <c r="C375" s="47" t="s">
        <v>31</v>
      </c>
      <c r="D375" s="47" t="s">
        <v>32</v>
      </c>
      <c r="E375" s="464" t="s">
        <v>33</v>
      </c>
      <c r="F375" s="464"/>
      <c r="G375" s="464" t="s">
        <v>34</v>
      </c>
      <c r="H375" s="464"/>
      <c r="I375" s="499" t="s">
        <v>11</v>
      </c>
      <c r="J375" s="499"/>
      <c r="K375" s="464" t="s">
        <v>26</v>
      </c>
      <c r="L375" s="464"/>
      <c r="M375" s="47" t="s">
        <v>31</v>
      </c>
      <c r="N375" s="47" t="s">
        <v>32</v>
      </c>
      <c r="O375" s="464" t="s">
        <v>33</v>
      </c>
      <c r="P375" s="464"/>
      <c r="Q375" s="464" t="s">
        <v>34</v>
      </c>
      <c r="R375" s="464"/>
      <c r="S375" s="455" t="s">
        <v>11</v>
      </c>
      <c r="T375" s="455"/>
      <c r="U375" s="7"/>
      <c r="AD375" s="7"/>
      <c r="AE375" s="62"/>
      <c r="AF375" s="62"/>
      <c r="AG375" s="62"/>
      <c r="AH375" s="62"/>
      <c r="AI375" s="62"/>
      <c r="AJ375" s="62"/>
      <c r="AK375" s="62"/>
      <c r="AL375" s="62"/>
      <c r="AM375" s="62"/>
      <c r="AN375" s="62"/>
      <c r="AO375" s="6"/>
      <c r="AP375" s="6"/>
      <c r="AQ375" s="6"/>
      <c r="AR375" s="6"/>
      <c r="AS375" s="6"/>
      <c r="AT375" s="6"/>
      <c r="AU375" s="6"/>
      <c r="AV375" s="6"/>
      <c r="AW375" s="6"/>
      <c r="AX375" s="6"/>
      <c r="AY375" s="62"/>
      <c r="AZ375" s="62"/>
      <c r="BA375" s="62"/>
      <c r="BB375" s="62"/>
      <c r="BC375" s="62"/>
      <c r="BD375" s="62"/>
      <c r="BE375" s="62"/>
      <c r="BF375" s="62"/>
      <c r="BG375" s="62"/>
      <c r="BH375" s="62"/>
    </row>
    <row r="376" spans="1:60" ht="14.85" customHeight="1">
      <c r="A376" s="453"/>
      <c r="B376" s="453"/>
      <c r="C376" s="5"/>
      <c r="D376" s="5"/>
      <c r="E376" s="453"/>
      <c r="F376" s="453"/>
      <c r="G376" s="453"/>
      <c r="H376" s="453"/>
      <c r="I376" s="492"/>
      <c r="J376" s="492"/>
      <c r="K376" s="453"/>
      <c r="L376" s="453"/>
      <c r="M376" s="5"/>
      <c r="N376" s="5"/>
      <c r="O376" s="453"/>
      <c r="P376" s="453"/>
      <c r="Q376" s="453"/>
      <c r="R376" s="453"/>
      <c r="S376" s="478"/>
      <c r="T376" s="478"/>
      <c r="U376" s="7"/>
      <c r="AD376" s="7"/>
      <c r="AE376" s="62"/>
      <c r="AF376" s="62"/>
      <c r="AG376" s="62"/>
      <c r="AH376" s="62"/>
      <c r="AI376" s="62"/>
      <c r="AJ376" s="62"/>
      <c r="AK376" s="62"/>
      <c r="AL376" s="62"/>
      <c r="AM376" s="62"/>
      <c r="AN376" s="62"/>
      <c r="AO376" s="6"/>
      <c r="AP376" s="6"/>
      <c r="AQ376" s="6"/>
      <c r="AR376" s="6"/>
      <c r="AS376" s="6"/>
      <c r="AT376" s="6"/>
      <c r="AU376" s="6"/>
      <c r="AV376" s="6"/>
      <c r="AW376" s="6"/>
      <c r="AX376" s="6"/>
      <c r="AY376" s="62"/>
      <c r="AZ376" s="62"/>
      <c r="BA376" s="62"/>
      <c r="BB376" s="62"/>
      <c r="BC376" s="62"/>
      <c r="BD376" s="62"/>
      <c r="BE376" s="62"/>
      <c r="BF376" s="62"/>
      <c r="BG376" s="62"/>
      <c r="BH376" s="62"/>
    </row>
    <row r="377" spans="1:60" ht="14.85" customHeight="1">
      <c r="A377" s="453"/>
      <c r="B377" s="453"/>
      <c r="C377" s="5"/>
      <c r="D377" s="5"/>
      <c r="E377" s="453"/>
      <c r="F377" s="453"/>
      <c r="G377" s="453"/>
      <c r="H377" s="453"/>
      <c r="I377" s="492"/>
      <c r="J377" s="492"/>
      <c r="K377" s="453"/>
      <c r="L377" s="453"/>
      <c r="M377" s="5"/>
      <c r="N377" s="5"/>
      <c r="O377" s="453"/>
      <c r="P377" s="453"/>
      <c r="Q377" s="453"/>
      <c r="R377" s="453"/>
      <c r="S377" s="478"/>
      <c r="T377" s="478"/>
      <c r="U377" s="7"/>
      <c r="AD377" s="7"/>
      <c r="AE377" s="62"/>
      <c r="AF377" s="62"/>
      <c r="AG377" s="62"/>
      <c r="AH377" s="62"/>
      <c r="AI377" s="62"/>
      <c r="AJ377" s="62"/>
      <c r="AK377" s="62"/>
      <c r="AL377" s="62"/>
      <c r="AM377" s="62"/>
      <c r="AN377" s="62"/>
      <c r="AO377" s="6"/>
      <c r="AP377" s="6"/>
      <c r="AQ377" s="6"/>
      <c r="AR377" s="6"/>
      <c r="AS377" s="6"/>
      <c r="AT377" s="6"/>
      <c r="AU377" s="6"/>
      <c r="AV377" s="6"/>
      <c r="AW377" s="6"/>
      <c r="AX377" s="6"/>
      <c r="AY377" s="62"/>
      <c r="AZ377" s="62"/>
      <c r="BA377" s="62"/>
      <c r="BB377" s="62"/>
      <c r="BC377" s="62"/>
      <c r="BD377" s="62"/>
      <c r="BE377" s="62"/>
      <c r="BF377" s="62"/>
      <c r="BG377" s="62"/>
      <c r="BH377" s="62"/>
    </row>
    <row r="378" spans="1:60" ht="14.85" customHeight="1">
      <c r="A378" s="453"/>
      <c r="B378" s="453"/>
      <c r="C378" s="5"/>
      <c r="D378" s="5"/>
      <c r="E378" s="453"/>
      <c r="F378" s="453"/>
      <c r="G378" s="453"/>
      <c r="H378" s="453"/>
      <c r="I378" s="492"/>
      <c r="J378" s="492"/>
      <c r="K378" s="453"/>
      <c r="L378" s="453"/>
      <c r="M378" s="5"/>
      <c r="N378" s="5"/>
      <c r="O378" s="453"/>
      <c r="P378" s="453"/>
      <c r="Q378" s="453"/>
      <c r="R378" s="453"/>
      <c r="S378" s="478"/>
      <c r="T378" s="478"/>
      <c r="U378" s="7"/>
      <c r="AD378" s="7"/>
      <c r="AE378" s="62"/>
      <c r="AF378" s="62"/>
      <c r="AG378" s="62"/>
      <c r="AH378" s="62"/>
      <c r="AI378" s="62"/>
      <c r="AJ378" s="62"/>
      <c r="AK378" s="62"/>
      <c r="AL378" s="62"/>
      <c r="AM378" s="62"/>
      <c r="AN378" s="62"/>
      <c r="AO378" s="6"/>
      <c r="AP378" s="6"/>
      <c r="AQ378" s="6"/>
      <c r="AR378" s="6"/>
      <c r="AS378" s="6"/>
      <c r="AT378" s="6"/>
      <c r="AU378" s="6"/>
      <c r="AV378" s="6"/>
      <c r="AW378" s="6"/>
      <c r="AX378" s="6"/>
      <c r="AY378" s="62"/>
      <c r="AZ378" s="62"/>
      <c r="BA378" s="62"/>
      <c r="BB378" s="62"/>
      <c r="BC378" s="62"/>
      <c r="BD378" s="62"/>
      <c r="BE378" s="62"/>
      <c r="BF378" s="62"/>
      <c r="BG378" s="62"/>
      <c r="BH378" s="62"/>
    </row>
    <row r="379" spans="1:60" ht="14.85" customHeight="1">
      <c r="A379" s="78"/>
      <c r="B379" s="46"/>
      <c r="E379" s="46"/>
      <c r="F379" s="46"/>
      <c r="G379" s="453" t="s">
        <v>13</v>
      </c>
      <c r="H379" s="453"/>
      <c r="I379" s="492">
        <f>SUM(I376:J378)</f>
        <v>0</v>
      </c>
      <c r="J379" s="492"/>
      <c r="K379" s="78"/>
      <c r="L379" s="46"/>
      <c r="M379" s="7"/>
      <c r="N379" s="7"/>
      <c r="O379" s="46"/>
      <c r="P379" s="46"/>
      <c r="Q379" s="453" t="s">
        <v>13</v>
      </c>
      <c r="R379" s="453"/>
      <c r="S379" s="478">
        <f>SUM(S376:T378)</f>
        <v>0</v>
      </c>
      <c r="T379" s="478"/>
      <c r="U379" s="7"/>
      <c r="AD379" s="7"/>
      <c r="AE379" s="62"/>
      <c r="AF379" s="62"/>
      <c r="AG379" s="62"/>
      <c r="AH379" s="62"/>
      <c r="AI379" s="62"/>
      <c r="AJ379" s="62"/>
      <c r="AK379" s="62"/>
      <c r="AL379" s="62"/>
      <c r="AM379" s="62"/>
      <c r="AN379" s="62"/>
      <c r="AO379" s="6"/>
      <c r="AP379" s="6"/>
      <c r="AQ379" s="6"/>
      <c r="AR379" s="6"/>
      <c r="AS379" s="6"/>
      <c r="AT379" s="6"/>
      <c r="AU379" s="6"/>
      <c r="AV379" s="6"/>
      <c r="AW379" s="6"/>
      <c r="AX379" s="6"/>
      <c r="AY379" s="62"/>
      <c r="AZ379" s="62"/>
      <c r="BA379" s="62"/>
      <c r="BB379" s="62"/>
      <c r="BC379" s="62"/>
      <c r="BD379" s="62"/>
      <c r="BE379" s="62"/>
      <c r="BF379" s="62"/>
      <c r="BG379" s="62"/>
      <c r="BH379" s="62"/>
    </row>
    <row r="380" spans="1:60" ht="6.75" customHeight="1">
      <c r="A380" s="78"/>
      <c r="B380" s="46"/>
      <c r="E380" s="46"/>
      <c r="F380" s="46"/>
      <c r="G380" s="46"/>
      <c r="H380" s="46"/>
      <c r="I380" s="42"/>
      <c r="J380" s="79"/>
      <c r="K380" s="78"/>
      <c r="L380" s="46"/>
      <c r="M380" s="7"/>
      <c r="N380" s="7"/>
      <c r="O380" s="46"/>
      <c r="P380" s="46"/>
      <c r="Q380" s="46"/>
      <c r="R380" s="46"/>
      <c r="S380" s="10"/>
      <c r="T380" s="108"/>
      <c r="U380" s="7"/>
      <c r="AD380" s="7"/>
      <c r="AE380" s="62"/>
      <c r="AF380" s="62"/>
      <c r="AG380" s="62"/>
      <c r="AH380" s="62"/>
      <c r="AI380" s="62"/>
      <c r="AJ380" s="62"/>
      <c r="AK380" s="62"/>
      <c r="AL380" s="62"/>
      <c r="AM380" s="62"/>
      <c r="AN380" s="62"/>
      <c r="AO380" s="6"/>
      <c r="AP380" s="6"/>
      <c r="AQ380" s="6"/>
      <c r="AR380" s="6"/>
      <c r="AS380" s="6"/>
      <c r="AT380" s="6"/>
      <c r="AU380" s="6"/>
      <c r="AV380" s="6"/>
      <c r="AW380" s="6"/>
      <c r="AX380" s="6"/>
      <c r="AY380" s="62"/>
      <c r="AZ380" s="62"/>
      <c r="BA380" s="62"/>
      <c r="BB380" s="62"/>
      <c r="BC380" s="62"/>
      <c r="BD380" s="62"/>
      <c r="BE380" s="62"/>
      <c r="BF380" s="62"/>
      <c r="BG380" s="62"/>
      <c r="BH380" s="62"/>
    </row>
    <row r="381" spans="1:60" ht="18">
      <c r="A381" s="76" t="s">
        <v>35</v>
      </c>
      <c r="K381" s="76" t="s">
        <v>35</v>
      </c>
      <c r="L381" s="7"/>
      <c r="M381" s="7"/>
      <c r="N381" s="7"/>
      <c r="O381" s="7"/>
      <c r="P381" s="7"/>
      <c r="Q381" s="7"/>
      <c r="R381" s="7"/>
      <c r="S381" s="7"/>
      <c r="T381" s="106"/>
      <c r="U381" s="7"/>
      <c r="AD381" s="7"/>
      <c r="AE381" s="62"/>
      <c r="AF381" s="62"/>
      <c r="AG381" s="62"/>
      <c r="AH381" s="62"/>
      <c r="AI381" s="62"/>
      <c r="AJ381" s="62"/>
      <c r="AK381" s="62"/>
      <c r="AL381" s="62"/>
      <c r="AM381" s="62"/>
      <c r="AN381" s="62"/>
      <c r="AO381" s="6"/>
      <c r="AP381" s="6"/>
      <c r="AQ381" s="6"/>
      <c r="AR381" s="6"/>
      <c r="AS381" s="6"/>
      <c r="AT381" s="6"/>
      <c r="AU381" s="6"/>
      <c r="AV381" s="6"/>
      <c r="AW381" s="6"/>
      <c r="AX381" s="6"/>
      <c r="AY381" s="62"/>
      <c r="AZ381" s="62"/>
      <c r="BA381" s="62"/>
      <c r="BB381" s="62"/>
      <c r="BC381" s="62"/>
      <c r="BD381" s="62"/>
      <c r="BE381" s="62"/>
      <c r="BF381" s="62"/>
      <c r="BG381" s="62"/>
      <c r="BH381" s="62"/>
    </row>
    <row r="382" spans="1:60" ht="32.25" customHeight="1">
      <c r="A382" s="456" t="s">
        <v>36</v>
      </c>
      <c r="B382" s="457"/>
      <c r="C382" s="457"/>
      <c r="D382" s="457"/>
      <c r="E382" s="457"/>
      <c r="F382" s="458"/>
      <c r="G382" s="537" t="s">
        <v>42</v>
      </c>
      <c r="H382" s="538"/>
      <c r="I382" s="555" t="s">
        <v>11</v>
      </c>
      <c r="J382" s="556"/>
      <c r="K382" s="456" t="s">
        <v>36</v>
      </c>
      <c r="L382" s="457"/>
      <c r="M382" s="457"/>
      <c r="N382" s="457"/>
      <c r="O382" s="457"/>
      <c r="P382" s="458"/>
      <c r="Q382" s="537" t="s">
        <v>42</v>
      </c>
      <c r="R382" s="538"/>
      <c r="S382" s="499" t="s">
        <v>11</v>
      </c>
      <c r="T382" s="499"/>
      <c r="U382" s="7"/>
      <c r="AD382" s="7"/>
      <c r="AE382" s="62"/>
      <c r="AF382" s="62"/>
      <c r="AG382" s="62"/>
      <c r="AH382" s="62"/>
      <c r="AI382" s="62"/>
      <c r="AJ382" s="62"/>
      <c r="AK382" s="62"/>
      <c r="AL382" s="62"/>
      <c r="AM382" s="62"/>
      <c r="AN382" s="62"/>
      <c r="AO382" s="6"/>
      <c r="AP382" s="6"/>
      <c r="AQ382" s="6"/>
      <c r="AR382" s="6"/>
      <c r="AS382" s="6"/>
      <c r="AT382" s="6"/>
      <c r="AU382" s="6"/>
      <c r="AV382" s="6"/>
      <c r="AW382" s="6"/>
      <c r="AX382" s="6"/>
      <c r="AY382" s="62"/>
      <c r="AZ382" s="62"/>
      <c r="BA382" s="62"/>
      <c r="BB382" s="62"/>
      <c r="BC382" s="62"/>
      <c r="BD382" s="62"/>
      <c r="BE382" s="62"/>
      <c r="BF382" s="62"/>
      <c r="BG382" s="62"/>
      <c r="BH382" s="62"/>
    </row>
    <row r="383" spans="1:60" ht="14.85" customHeight="1">
      <c r="A383" s="473" t="s">
        <v>43</v>
      </c>
      <c r="B383" s="474"/>
      <c r="C383" s="474"/>
      <c r="D383" s="474"/>
      <c r="E383" s="474"/>
      <c r="F383" s="502"/>
      <c r="G383" s="641" t="s">
        <v>190</v>
      </c>
      <c r="H383" s="453"/>
      <c r="I383" s="492" t="e">
        <f>#REF!</f>
        <v>#REF!</v>
      </c>
      <c r="J383" s="492"/>
      <c r="K383" s="473" t="s">
        <v>283</v>
      </c>
      <c r="L383" s="474"/>
      <c r="M383" s="474"/>
      <c r="N383" s="474"/>
      <c r="O383" s="474"/>
      <c r="P383" s="502"/>
      <c r="Q383" s="453"/>
      <c r="R383" s="453"/>
      <c r="S383" s="492" t="e">
        <f>#REF!</f>
        <v>#REF!</v>
      </c>
      <c r="T383" s="492"/>
      <c r="U383" s="7"/>
      <c r="AO383" s="6"/>
      <c r="AP383" s="6"/>
      <c r="AQ383" s="6"/>
      <c r="AR383" s="6"/>
      <c r="AS383" s="6"/>
      <c r="AT383" s="6"/>
      <c r="AU383" s="6"/>
      <c r="AV383" s="6"/>
      <c r="AW383" s="6"/>
      <c r="AX383" s="6"/>
      <c r="AY383" s="62"/>
      <c r="AZ383" s="62"/>
      <c r="BA383" s="62"/>
      <c r="BB383" s="62"/>
      <c r="BC383" s="62"/>
      <c r="BD383" s="62"/>
      <c r="BE383" s="62"/>
      <c r="BF383" s="62"/>
      <c r="BG383" s="62"/>
      <c r="BH383" s="62"/>
    </row>
    <row r="384" spans="1:60" ht="14.85" customHeight="1">
      <c r="A384" s="480"/>
      <c r="B384" s="474"/>
      <c r="C384" s="474"/>
      <c r="D384" s="474"/>
      <c r="E384" s="474"/>
      <c r="F384" s="502"/>
      <c r="G384" s="453"/>
      <c r="H384" s="453"/>
      <c r="I384" s="492"/>
      <c r="J384" s="492"/>
      <c r="K384" s="480"/>
      <c r="L384" s="474"/>
      <c r="M384" s="474"/>
      <c r="N384" s="474"/>
      <c r="O384" s="474"/>
      <c r="P384" s="502"/>
      <c r="Q384" s="453"/>
      <c r="R384" s="453"/>
      <c r="S384" s="492"/>
      <c r="T384" s="492"/>
      <c r="U384" s="7"/>
      <c r="AO384" s="6"/>
      <c r="AP384" s="6"/>
      <c r="AQ384" s="6"/>
      <c r="AR384" s="6"/>
      <c r="AS384" s="6"/>
      <c r="AT384" s="6"/>
      <c r="AU384" s="6"/>
      <c r="AV384" s="6"/>
      <c r="AW384" s="6"/>
      <c r="AX384" s="6"/>
      <c r="AY384" s="62"/>
      <c r="AZ384" s="62"/>
      <c r="BA384" s="62"/>
      <c r="BB384" s="62"/>
      <c r="BC384" s="62"/>
      <c r="BD384" s="62"/>
      <c r="BE384" s="62"/>
      <c r="BF384" s="62"/>
      <c r="BG384" s="62"/>
      <c r="BH384" s="62"/>
    </row>
    <row r="385" spans="1:60" ht="14.85" customHeight="1">
      <c r="A385" s="461"/>
      <c r="B385" s="462"/>
      <c r="E385" s="462"/>
      <c r="F385" s="462"/>
      <c r="G385" s="453" t="s">
        <v>13</v>
      </c>
      <c r="H385" s="453"/>
      <c r="I385" s="492" t="e">
        <f>SUM(I383:J384)</f>
        <v>#REF!</v>
      </c>
      <c r="J385" s="492"/>
      <c r="K385" s="461"/>
      <c r="L385" s="462"/>
      <c r="M385" s="7"/>
      <c r="N385" s="7"/>
      <c r="O385" s="462"/>
      <c r="P385" s="462"/>
      <c r="Q385" s="453" t="s">
        <v>13</v>
      </c>
      <c r="R385" s="453"/>
      <c r="S385" s="492" t="e">
        <f>SUM(S383:T384)</f>
        <v>#REF!</v>
      </c>
      <c r="T385" s="492"/>
      <c r="U385" s="7"/>
      <c r="AO385" s="6"/>
      <c r="AP385" s="6"/>
      <c r="AQ385" s="6"/>
      <c r="AR385" s="6"/>
      <c r="AS385" s="6"/>
      <c r="AT385" s="6"/>
      <c r="AU385" s="6"/>
      <c r="AV385" s="6"/>
      <c r="AW385" s="6"/>
      <c r="AX385" s="6"/>
      <c r="AY385" s="62"/>
      <c r="AZ385" s="62"/>
      <c r="BA385" s="62"/>
      <c r="BB385" s="62"/>
      <c r="BC385" s="62"/>
      <c r="BD385" s="62"/>
      <c r="BE385" s="62"/>
      <c r="BF385" s="62"/>
      <c r="BG385" s="62"/>
      <c r="BH385" s="62"/>
    </row>
    <row r="386" spans="1:60" ht="6.75" customHeight="1">
      <c r="G386" s="500"/>
      <c r="H386" s="500"/>
      <c r="I386" s="535"/>
      <c r="J386" s="536"/>
      <c r="K386" s="71"/>
      <c r="L386" s="7"/>
      <c r="M386" s="7"/>
      <c r="N386" s="7"/>
      <c r="O386" s="7"/>
      <c r="P386" s="7"/>
      <c r="Q386" s="500"/>
      <c r="R386" s="500"/>
      <c r="S386" s="535"/>
      <c r="T386" s="536"/>
      <c r="U386" s="7"/>
      <c r="AO386" s="6"/>
      <c r="AP386" s="6"/>
      <c r="AQ386" s="6"/>
      <c r="AR386" s="6"/>
      <c r="AS386" s="6"/>
      <c r="AT386" s="6"/>
      <c r="AU386" s="6"/>
      <c r="AV386" s="6"/>
      <c r="AW386" s="6"/>
      <c r="AX386" s="6"/>
      <c r="AY386" s="62"/>
      <c r="AZ386" s="62"/>
      <c r="BA386" s="62"/>
      <c r="BB386" s="62"/>
      <c r="BC386" s="62"/>
      <c r="BD386" s="62"/>
      <c r="BE386" s="62"/>
      <c r="BF386" s="62"/>
      <c r="BG386" s="62"/>
      <c r="BH386" s="62"/>
    </row>
    <row r="387" spans="1:60" ht="18">
      <c r="A387" s="76" t="s">
        <v>38</v>
      </c>
      <c r="G387" s="46"/>
      <c r="H387" s="46"/>
      <c r="I387" s="42"/>
      <c r="J387" s="79"/>
      <c r="K387" s="76" t="s">
        <v>38</v>
      </c>
      <c r="L387" s="7"/>
      <c r="M387" s="7"/>
      <c r="N387" s="7"/>
      <c r="O387" s="7"/>
      <c r="P387" s="7"/>
      <c r="Q387" s="46"/>
      <c r="R387" s="46"/>
      <c r="S387" s="42"/>
      <c r="T387" s="79"/>
      <c r="U387" s="7"/>
      <c r="AO387" s="6"/>
      <c r="AP387" s="6"/>
      <c r="AQ387" s="6"/>
      <c r="AR387" s="6"/>
      <c r="AS387" s="6"/>
      <c r="AT387" s="6"/>
      <c r="AU387" s="6"/>
      <c r="AV387" s="6"/>
      <c r="AW387" s="6"/>
      <c r="AX387" s="6"/>
      <c r="AY387" s="62"/>
      <c r="AZ387" s="62"/>
      <c r="BA387" s="62"/>
      <c r="BB387" s="62"/>
      <c r="BC387" s="62"/>
      <c r="BD387" s="62"/>
      <c r="BE387" s="62"/>
      <c r="BF387" s="62"/>
      <c r="BG387" s="62"/>
      <c r="BH387" s="62"/>
    </row>
    <row r="388" spans="1:60">
      <c r="A388" s="463" t="s">
        <v>25</v>
      </c>
      <c r="B388" s="463"/>
      <c r="C388" s="463"/>
      <c r="D388" s="463"/>
      <c r="E388" s="463"/>
      <c r="F388" s="463"/>
      <c r="G388" s="463" t="s">
        <v>39</v>
      </c>
      <c r="H388" s="463"/>
      <c r="I388" s="477" t="s">
        <v>11</v>
      </c>
      <c r="J388" s="477"/>
      <c r="K388" s="463" t="s">
        <v>25</v>
      </c>
      <c r="L388" s="463"/>
      <c r="M388" s="463"/>
      <c r="N388" s="463"/>
      <c r="O388" s="463"/>
      <c r="P388" s="463"/>
      <c r="Q388" s="463" t="s">
        <v>39</v>
      </c>
      <c r="R388" s="463"/>
      <c r="S388" s="477" t="s">
        <v>11</v>
      </c>
      <c r="T388" s="477"/>
      <c r="U388" s="7"/>
      <c r="AO388" s="6"/>
      <c r="AP388" s="6"/>
      <c r="AQ388" s="6"/>
      <c r="AR388" s="6"/>
      <c r="AS388" s="6"/>
      <c r="AT388" s="6"/>
      <c r="AU388" s="6"/>
      <c r="AV388" s="6"/>
      <c r="AW388" s="6"/>
      <c r="AX388" s="6"/>
      <c r="AY388" s="62"/>
      <c r="AZ388" s="62"/>
      <c r="BA388" s="62"/>
      <c r="BB388" s="62"/>
      <c r="BC388" s="62"/>
      <c r="BD388" s="62"/>
      <c r="BE388" s="62"/>
      <c r="BF388" s="62"/>
      <c r="BG388" s="62"/>
      <c r="BH388" s="62"/>
    </row>
    <row r="389" spans="1:60" ht="14.85" customHeight="1">
      <c r="A389" s="469" t="s">
        <v>147</v>
      </c>
      <c r="B389" s="469"/>
      <c r="C389" s="469"/>
      <c r="D389" s="469"/>
      <c r="E389" s="469"/>
      <c r="F389" s="532"/>
      <c r="G389" s="533">
        <f>$G$47</f>
        <v>0.25</v>
      </c>
      <c r="H389" s="533"/>
      <c r="I389" s="534" t="e">
        <f>(I385+I379+I372+I362)*G389</f>
        <v>#REF!</v>
      </c>
      <c r="J389" s="534"/>
      <c r="K389" s="469" t="s">
        <v>147</v>
      </c>
      <c r="L389" s="469"/>
      <c r="M389" s="469"/>
      <c r="N389" s="469"/>
      <c r="O389" s="469"/>
      <c r="P389" s="532"/>
      <c r="Q389" s="533">
        <f>$G$47</f>
        <v>0.25</v>
      </c>
      <c r="R389" s="533"/>
      <c r="S389" s="534" t="e">
        <f>(S385+S379+S372+S362)*Q389</f>
        <v>#REF!</v>
      </c>
      <c r="T389" s="534"/>
      <c r="U389" s="7"/>
      <c r="AO389" s="6"/>
      <c r="AP389" s="6"/>
      <c r="AQ389" s="6"/>
      <c r="AR389" s="6"/>
      <c r="AS389" s="6"/>
      <c r="AT389" s="6"/>
      <c r="AU389" s="6"/>
      <c r="AV389" s="6"/>
      <c r="AW389" s="6"/>
      <c r="AX389" s="6"/>
      <c r="AY389" s="62"/>
      <c r="AZ389" s="62"/>
      <c r="BA389" s="62"/>
      <c r="BB389" s="62"/>
      <c r="BC389" s="62"/>
      <c r="BD389" s="62"/>
      <c r="BE389" s="62"/>
      <c r="BF389" s="62"/>
      <c r="BG389" s="62"/>
      <c r="BH389" s="62"/>
    </row>
    <row r="390" spans="1:60" ht="14.85" customHeight="1">
      <c r="A390" s="483"/>
      <c r="B390" s="484"/>
      <c r="C390" s="484"/>
      <c r="D390" s="484"/>
      <c r="E390" s="484"/>
      <c r="F390" s="484"/>
      <c r="G390" s="453" t="s">
        <v>13</v>
      </c>
      <c r="H390" s="453"/>
      <c r="I390" s="492" t="e">
        <f>I389</f>
        <v>#REF!</v>
      </c>
      <c r="J390" s="492"/>
      <c r="K390" s="483"/>
      <c r="L390" s="484"/>
      <c r="M390" s="484"/>
      <c r="N390" s="484"/>
      <c r="O390" s="484"/>
      <c r="P390" s="484"/>
      <c r="Q390" s="453" t="s">
        <v>13</v>
      </c>
      <c r="R390" s="453"/>
      <c r="S390" s="492" t="e">
        <f>S389</f>
        <v>#REF!</v>
      </c>
      <c r="T390" s="492"/>
      <c r="U390" s="7"/>
      <c r="AO390" s="6"/>
      <c r="AP390" s="6"/>
      <c r="AQ390" s="6"/>
      <c r="AR390" s="6"/>
      <c r="AS390" s="6"/>
      <c r="AT390" s="6"/>
      <c r="AU390" s="6"/>
      <c r="AV390" s="6"/>
      <c r="AW390" s="6"/>
      <c r="AX390" s="6"/>
      <c r="AY390" s="62"/>
      <c r="AZ390" s="62"/>
      <c r="BA390" s="62"/>
      <c r="BB390" s="62"/>
      <c r="BC390" s="62"/>
      <c r="BD390" s="62"/>
      <c r="BE390" s="62"/>
      <c r="BF390" s="62"/>
      <c r="BG390" s="62"/>
      <c r="BH390" s="62"/>
    </row>
    <row r="391" spans="1:60" ht="14.85" customHeight="1">
      <c r="A391" s="483"/>
      <c r="B391" s="484"/>
      <c r="C391" s="484"/>
      <c r="D391" s="484"/>
      <c r="E391" s="484"/>
      <c r="F391" s="484"/>
      <c r="G391" s="489"/>
      <c r="H391" s="489"/>
      <c r="I391" s="490"/>
      <c r="J391" s="491"/>
      <c r="K391" s="483"/>
      <c r="L391" s="484"/>
      <c r="M391" s="484"/>
      <c r="N391" s="484"/>
      <c r="O391" s="484"/>
      <c r="P391" s="484"/>
      <c r="Q391" s="489"/>
      <c r="R391" s="489"/>
      <c r="S391" s="490"/>
      <c r="T391" s="491"/>
      <c r="U391" s="7"/>
      <c r="AO391" s="6"/>
      <c r="AP391" s="6"/>
      <c r="AQ391" s="6"/>
      <c r="AR391" s="6"/>
      <c r="AS391" s="6"/>
      <c r="AT391" s="6"/>
      <c r="AU391" s="6"/>
      <c r="AV391" s="6"/>
      <c r="AW391" s="6"/>
      <c r="AX391" s="6"/>
      <c r="AY391" s="62"/>
      <c r="AZ391" s="62"/>
      <c r="BA391" s="62"/>
      <c r="BB391" s="62"/>
      <c r="BC391" s="62"/>
      <c r="BD391" s="62"/>
      <c r="BE391" s="62"/>
      <c r="BF391" s="62"/>
      <c r="BG391" s="62"/>
      <c r="BH391" s="62"/>
    </row>
    <row r="392" spans="1:60" ht="14.85" customHeight="1">
      <c r="A392" s="453" t="s">
        <v>148</v>
      </c>
      <c r="B392" s="453"/>
      <c r="C392" s="453"/>
      <c r="D392" s="453"/>
      <c r="E392" s="453"/>
      <c r="F392" s="453"/>
      <c r="G392" s="453"/>
      <c r="H392" s="453"/>
      <c r="I392" s="492" t="e">
        <f>#REF!</f>
        <v>#REF!</v>
      </c>
      <c r="J392" s="492"/>
      <c r="K392" s="453" t="s">
        <v>148</v>
      </c>
      <c r="L392" s="453"/>
      <c r="M392" s="453"/>
      <c r="N392" s="453"/>
      <c r="O392" s="453"/>
      <c r="P392" s="453"/>
      <c r="Q392" s="453"/>
      <c r="R392" s="453"/>
      <c r="S392" s="492" t="e">
        <f>S390+S385+S379+S372+S362</f>
        <v>#REF!</v>
      </c>
      <c r="T392" s="492"/>
      <c r="U392" s="7"/>
      <c r="AO392" s="6"/>
      <c r="AP392" s="6"/>
      <c r="AQ392" s="6"/>
      <c r="AR392" s="6"/>
      <c r="AS392" s="6"/>
      <c r="AT392" s="6"/>
      <c r="AU392" s="6"/>
      <c r="AV392" s="6"/>
      <c r="AW392" s="6"/>
      <c r="AX392" s="6"/>
      <c r="AY392" s="62"/>
      <c r="AZ392" s="62"/>
      <c r="BA392" s="62"/>
      <c r="BB392" s="62"/>
      <c r="BC392" s="62"/>
      <c r="BD392" s="62"/>
      <c r="BE392" s="62"/>
      <c r="BF392" s="62"/>
      <c r="BG392" s="62"/>
      <c r="BH392" s="62"/>
    </row>
    <row r="393" spans="1:60" ht="20.25">
      <c r="A393" s="518" t="s">
        <v>16</v>
      </c>
      <c r="B393" s="519"/>
      <c r="C393" s="519"/>
      <c r="D393" s="519"/>
      <c r="E393" s="519"/>
      <c r="F393" s="519"/>
      <c r="G393" s="519"/>
      <c r="H393" s="519"/>
      <c r="I393" s="519"/>
      <c r="J393" s="544"/>
      <c r="K393" s="518" t="s">
        <v>16</v>
      </c>
      <c r="L393" s="519"/>
      <c r="M393" s="519"/>
      <c r="N393" s="519"/>
      <c r="O393" s="519"/>
      <c r="P393" s="519"/>
      <c r="Q393" s="519"/>
      <c r="R393" s="519"/>
      <c r="S393" s="519"/>
      <c r="T393" s="544"/>
      <c r="U393" s="7"/>
      <c r="AO393" s="6"/>
      <c r="AP393" s="6"/>
      <c r="AQ393" s="6"/>
      <c r="AR393" s="6"/>
      <c r="AS393" s="6"/>
      <c r="AT393" s="6"/>
      <c r="AU393" s="6"/>
      <c r="AV393" s="6"/>
      <c r="AW393" s="6"/>
      <c r="AX393" s="6"/>
      <c r="AY393" s="62"/>
      <c r="AZ393" s="62"/>
      <c r="BA393" s="62"/>
      <c r="BB393" s="62"/>
      <c r="BC393" s="62"/>
      <c r="BD393" s="62"/>
      <c r="BE393" s="62"/>
      <c r="BF393" s="62"/>
      <c r="BG393" s="62"/>
      <c r="BH393" s="62"/>
    </row>
    <row r="394" spans="1:60" s="6" customFormat="1" ht="8.25" customHeight="1">
      <c r="A394" s="57"/>
      <c r="B394" s="63"/>
      <c r="C394" s="63"/>
      <c r="D394" s="63"/>
      <c r="E394" s="63"/>
      <c r="F394" s="63"/>
      <c r="G394" s="63"/>
      <c r="H394" s="63"/>
      <c r="I394" s="51"/>
      <c r="J394" s="88"/>
      <c r="K394" s="70"/>
      <c r="L394" s="11"/>
      <c r="M394" s="11"/>
      <c r="N394" s="11"/>
      <c r="O394" s="11"/>
      <c r="P394" s="11"/>
      <c r="Q394" s="50"/>
      <c r="R394" s="50"/>
      <c r="S394" s="11"/>
      <c r="T394" s="52"/>
      <c r="U394" s="62"/>
      <c r="V394" s="62"/>
      <c r="W394" s="62"/>
      <c r="X394" s="62"/>
      <c r="Y394" s="62"/>
      <c r="Z394" s="62"/>
      <c r="AA394" s="62"/>
      <c r="AB394" s="62"/>
      <c r="AC394" s="62"/>
      <c r="AD394" s="62"/>
      <c r="AY394" s="62"/>
      <c r="AZ394" s="62"/>
      <c r="BA394" s="62"/>
      <c r="BB394" s="62"/>
      <c r="BC394" s="62"/>
      <c r="BD394" s="62"/>
      <c r="BE394" s="62"/>
      <c r="BF394" s="62"/>
      <c r="BG394" s="62"/>
      <c r="BH394" s="62"/>
    </row>
    <row r="395" spans="1:60" ht="14.85" customHeight="1">
      <c r="A395" s="642" t="s">
        <v>4</v>
      </c>
      <c r="B395" s="642"/>
      <c r="C395" s="469" t="str">
        <f>$C$3</f>
        <v>READECUACIÓN SEDE SERVICIOS GENERALES</v>
      </c>
      <c r="D395" s="469"/>
      <c r="E395" s="469"/>
      <c r="F395" s="469"/>
      <c r="G395" s="469"/>
      <c r="H395" s="469"/>
      <c r="I395" s="469"/>
      <c r="J395" s="469"/>
      <c r="K395" s="501" t="s">
        <v>4</v>
      </c>
      <c r="L395" s="501"/>
      <c r="M395" s="453" t="str">
        <f>$C$3</f>
        <v>READECUACIÓN SEDE SERVICIOS GENERALES</v>
      </c>
      <c r="N395" s="453"/>
      <c r="O395" s="453"/>
      <c r="P395" s="453"/>
      <c r="Q395" s="453"/>
      <c r="R395" s="453"/>
      <c r="S395" s="453"/>
      <c r="T395" s="453"/>
      <c r="U395" s="7"/>
      <c r="AO395" s="6"/>
      <c r="AP395" s="6"/>
      <c r="AQ395" s="6"/>
      <c r="AR395" s="6"/>
      <c r="AS395" s="6"/>
      <c r="AT395" s="6"/>
      <c r="AU395" s="6"/>
      <c r="AV395" s="6"/>
      <c r="AW395" s="6"/>
      <c r="AX395" s="6"/>
      <c r="AY395" s="62"/>
      <c r="AZ395" s="62"/>
      <c r="BA395" s="62"/>
      <c r="BB395" s="62"/>
      <c r="BC395" s="62"/>
      <c r="BD395" s="62"/>
      <c r="BE395" s="62"/>
      <c r="BF395" s="62"/>
      <c r="BG395" s="62"/>
      <c r="BH395" s="62"/>
    </row>
    <row r="396" spans="1:60" ht="14.85" customHeight="1">
      <c r="A396" s="642" t="s">
        <v>5</v>
      </c>
      <c r="B396" s="642"/>
      <c r="C396" s="469" t="str">
        <f>$C$4</f>
        <v>UNIVERSIDAD DEL CAUCA -SERVICIOS GENERALES</v>
      </c>
      <c r="D396" s="469"/>
      <c r="E396" s="469"/>
      <c r="F396" s="469"/>
      <c r="G396" s="469"/>
      <c r="H396" s="469"/>
      <c r="I396" s="469"/>
      <c r="J396" s="469"/>
      <c r="K396" s="501" t="s">
        <v>5</v>
      </c>
      <c r="L396" s="501"/>
      <c r="M396" s="453" t="str">
        <f>$C$4</f>
        <v>UNIVERSIDAD DEL CAUCA -SERVICIOS GENERALES</v>
      </c>
      <c r="N396" s="453"/>
      <c r="O396" s="453"/>
      <c r="P396" s="453"/>
      <c r="Q396" s="453"/>
      <c r="R396" s="453"/>
      <c r="S396" s="453"/>
      <c r="T396" s="453"/>
      <c r="U396" s="7"/>
      <c r="AO396" s="6"/>
      <c r="AP396" s="6"/>
      <c r="AQ396" s="6"/>
      <c r="AR396" s="6"/>
      <c r="AS396" s="6"/>
      <c r="AT396" s="6"/>
      <c r="AU396" s="6"/>
      <c r="AV396" s="6"/>
      <c r="AW396" s="6"/>
      <c r="AX396" s="6"/>
      <c r="AY396" s="62"/>
      <c r="AZ396" s="62"/>
      <c r="BA396" s="62"/>
      <c r="BB396" s="62"/>
      <c r="BC396" s="62"/>
      <c r="BD396" s="62"/>
      <c r="BE396" s="62"/>
      <c r="BF396" s="62"/>
      <c r="BG396" s="62"/>
      <c r="BH396" s="62"/>
    </row>
    <row r="397" spans="1:60" ht="14.85" customHeight="1">
      <c r="A397" s="642" t="s">
        <v>17</v>
      </c>
      <c r="B397" s="642"/>
      <c r="C397" s="469" t="str">
        <f>$C$5</f>
        <v>UNIVERSIDAD DEL CAUCA</v>
      </c>
      <c r="D397" s="469"/>
      <c r="E397" s="469"/>
      <c r="F397" s="469"/>
      <c r="G397" s="469"/>
      <c r="H397" s="469"/>
      <c r="I397" s="469"/>
      <c r="J397" s="469"/>
      <c r="K397" s="501" t="s">
        <v>17</v>
      </c>
      <c r="L397" s="501"/>
      <c r="M397" s="453" t="str">
        <f>$C$5</f>
        <v>UNIVERSIDAD DEL CAUCA</v>
      </c>
      <c r="N397" s="453"/>
      <c r="O397" s="453"/>
      <c r="P397" s="453"/>
      <c r="Q397" s="453"/>
      <c r="R397" s="453"/>
      <c r="S397" s="453"/>
      <c r="T397" s="453"/>
      <c r="U397" s="7"/>
      <c r="AO397" s="6"/>
      <c r="AP397" s="6"/>
      <c r="AQ397" s="6"/>
      <c r="AR397" s="6"/>
      <c r="AS397" s="6"/>
      <c r="AT397" s="6"/>
      <c r="AU397" s="6"/>
      <c r="AV397" s="6"/>
      <c r="AW397" s="6"/>
      <c r="AX397" s="6"/>
      <c r="AY397" s="62"/>
      <c r="AZ397" s="62"/>
      <c r="BA397" s="62"/>
      <c r="BB397" s="62"/>
      <c r="BC397" s="62"/>
      <c r="BD397" s="62"/>
      <c r="BE397" s="62"/>
      <c r="BF397" s="62"/>
      <c r="BG397" s="62"/>
      <c r="BH397" s="62"/>
    </row>
    <row r="398" spans="1:60" ht="14.85" customHeight="1">
      <c r="A398" s="545" t="s">
        <v>18</v>
      </c>
      <c r="B398" s="547"/>
      <c r="C398" s="532" t="str">
        <f>$C$6</f>
        <v>ING. JOHN JAIRO LEDEZMA SOLANO</v>
      </c>
      <c r="D398" s="521"/>
      <c r="E398" s="521"/>
      <c r="F398" s="521"/>
      <c r="G398" s="521"/>
      <c r="H398" s="521"/>
      <c r="I398" s="521"/>
      <c r="J398" s="578"/>
      <c r="K398" s="482" t="s">
        <v>18</v>
      </c>
      <c r="L398" s="472"/>
      <c r="M398" s="480" t="str">
        <f>$C$6</f>
        <v>ING. JOHN JAIRO LEDEZMA SOLANO</v>
      </c>
      <c r="N398" s="474"/>
      <c r="O398" s="474"/>
      <c r="P398" s="474"/>
      <c r="Q398" s="474"/>
      <c r="R398" s="474"/>
      <c r="S398" s="474"/>
      <c r="T398" s="502"/>
      <c r="U398" s="7"/>
      <c r="AO398" s="6"/>
      <c r="AP398" s="6"/>
      <c r="AQ398" s="6"/>
      <c r="AR398" s="6"/>
      <c r="AS398" s="6"/>
      <c r="AT398" s="6"/>
      <c r="AU398" s="6"/>
      <c r="AV398" s="6"/>
      <c r="AW398" s="6"/>
      <c r="AX398" s="6"/>
      <c r="AY398" s="62"/>
      <c r="AZ398" s="62"/>
      <c r="BA398" s="62"/>
      <c r="BB398" s="62"/>
      <c r="BC398" s="62"/>
      <c r="BD398" s="62"/>
      <c r="BE398" s="62"/>
      <c r="BF398" s="62"/>
      <c r="BG398" s="62"/>
      <c r="BH398" s="62"/>
    </row>
    <row r="399" spans="1:60" ht="14.85" customHeight="1">
      <c r="A399" s="642" t="s">
        <v>6</v>
      </c>
      <c r="B399" s="642"/>
      <c r="C399" s="475" t="str">
        <f>$C$7</f>
        <v>FEBRERO DE 2011</v>
      </c>
      <c r="D399" s="652"/>
      <c r="E399" s="652"/>
      <c r="F399" s="643" t="str">
        <f>$F$7</f>
        <v>MP 19202-128892 CAU</v>
      </c>
      <c r="G399" s="643"/>
      <c r="H399" s="643"/>
      <c r="I399" s="643"/>
      <c r="J399" s="643"/>
      <c r="K399" s="501" t="s">
        <v>6</v>
      </c>
      <c r="L399" s="501"/>
      <c r="M399" s="539" t="str">
        <f>$C$7</f>
        <v>FEBRERO DE 2011</v>
      </c>
      <c r="N399" s="540"/>
      <c r="O399" s="540"/>
      <c r="P399" s="531" t="str">
        <f>$F$7</f>
        <v>MP 19202-128892 CAU</v>
      </c>
      <c r="Q399" s="531"/>
      <c r="R399" s="531"/>
      <c r="S399" s="531"/>
      <c r="T399" s="531"/>
      <c r="U399" s="7"/>
      <c r="AO399" s="6"/>
      <c r="AP399" s="6"/>
      <c r="AQ399" s="6"/>
      <c r="AR399" s="6"/>
      <c r="AS399" s="6"/>
      <c r="AT399" s="6"/>
      <c r="AU399" s="6"/>
      <c r="AV399" s="6"/>
      <c r="AW399" s="6"/>
      <c r="AX399" s="6"/>
      <c r="AY399" s="62"/>
      <c r="AZ399" s="62"/>
      <c r="BA399" s="62"/>
      <c r="BB399" s="62"/>
      <c r="BC399" s="62"/>
      <c r="BD399" s="62"/>
      <c r="BE399" s="62"/>
      <c r="BF399" s="62"/>
      <c r="BG399" s="62"/>
      <c r="BH399" s="62"/>
    </row>
    <row r="400" spans="1:60" ht="4.5" customHeight="1">
      <c r="A400" s="81"/>
      <c r="B400" s="64"/>
      <c r="C400" s="64"/>
      <c r="D400" s="64"/>
      <c r="E400" s="64"/>
      <c r="F400" s="64"/>
      <c r="G400" s="64"/>
      <c r="H400" s="62"/>
      <c r="I400" s="54"/>
      <c r="J400" s="74"/>
      <c r="K400" s="71"/>
      <c r="L400" s="72"/>
      <c r="M400" s="72"/>
      <c r="N400" s="72"/>
      <c r="O400" s="72"/>
      <c r="P400" s="72"/>
      <c r="Q400" s="104"/>
      <c r="R400" s="105"/>
      <c r="S400" s="7"/>
      <c r="T400" s="106"/>
      <c r="U400" s="7"/>
      <c r="AO400" s="6"/>
      <c r="AP400" s="6"/>
      <c r="AQ400" s="6"/>
      <c r="AR400" s="6"/>
      <c r="AS400" s="6"/>
      <c r="AT400" s="6"/>
      <c r="AU400" s="6"/>
      <c r="AV400" s="6"/>
      <c r="AW400" s="6"/>
      <c r="AX400" s="6"/>
      <c r="AY400" s="62"/>
      <c r="AZ400" s="62"/>
      <c r="BA400" s="62"/>
      <c r="BB400" s="62"/>
      <c r="BC400" s="62"/>
      <c r="BD400" s="62"/>
      <c r="BE400" s="62"/>
      <c r="BF400" s="62"/>
      <c r="BG400" s="62"/>
      <c r="BH400" s="62"/>
    </row>
    <row r="401" spans="1:60" ht="14.85" customHeight="1">
      <c r="A401" s="116" t="s">
        <v>9</v>
      </c>
      <c r="B401" s="647" t="s">
        <v>8</v>
      </c>
      <c r="C401" s="469" t="e">
        <f>#REF!</f>
        <v>#REF!</v>
      </c>
      <c r="D401" s="469"/>
      <c r="E401" s="469"/>
      <c r="F401" s="647" t="s">
        <v>10</v>
      </c>
      <c r="G401" s="647" t="e">
        <f>#REF!</f>
        <v>#REF!</v>
      </c>
      <c r="H401" s="644" t="s">
        <v>23</v>
      </c>
      <c r="I401" s="645"/>
      <c r="J401" s="646"/>
      <c r="K401" s="5" t="s">
        <v>9</v>
      </c>
      <c r="L401" s="549" t="s">
        <v>8</v>
      </c>
      <c r="M401" s="590" t="e">
        <f>#REF!</f>
        <v>#REF!</v>
      </c>
      <c r="N401" s="591"/>
      <c r="O401" s="592"/>
      <c r="P401" s="549" t="s">
        <v>10</v>
      </c>
      <c r="Q401" s="542" t="e">
        <f>#REF!</f>
        <v>#REF!</v>
      </c>
      <c r="R401" s="513" t="s">
        <v>23</v>
      </c>
      <c r="S401" s="500"/>
      <c r="T401" s="514"/>
      <c r="U401" s="7"/>
      <c r="AO401" s="6"/>
      <c r="AP401" s="6"/>
      <c r="AQ401" s="6"/>
      <c r="AR401" s="6"/>
      <c r="AS401" s="6"/>
      <c r="AT401" s="6"/>
      <c r="AU401" s="6"/>
      <c r="AV401" s="6"/>
      <c r="AW401" s="6"/>
      <c r="AX401" s="6"/>
      <c r="AY401" s="62"/>
      <c r="AZ401" s="62"/>
      <c r="BA401" s="62"/>
      <c r="BB401" s="62"/>
      <c r="BC401" s="62"/>
      <c r="BD401" s="62"/>
      <c r="BE401" s="62"/>
      <c r="BF401" s="62"/>
      <c r="BG401" s="62"/>
      <c r="BH401" s="62"/>
    </row>
    <row r="402" spans="1:60" ht="14.85" customHeight="1">
      <c r="A402" s="117" t="e">
        <f>#REF!</f>
        <v>#REF!</v>
      </c>
      <c r="B402" s="648"/>
      <c r="C402" s="469"/>
      <c r="D402" s="469"/>
      <c r="E402" s="469"/>
      <c r="F402" s="648"/>
      <c r="G402" s="648"/>
      <c r="H402" s="114"/>
      <c r="I402" s="115" t="s">
        <v>24</v>
      </c>
      <c r="J402" s="101"/>
      <c r="K402" s="59" t="e">
        <f>#REF!</f>
        <v>#REF!</v>
      </c>
      <c r="L402" s="550"/>
      <c r="M402" s="593"/>
      <c r="N402" s="594"/>
      <c r="O402" s="595"/>
      <c r="P402" s="550"/>
      <c r="Q402" s="543"/>
      <c r="R402" s="97"/>
      <c r="S402" s="4" t="s">
        <v>24</v>
      </c>
      <c r="T402" s="91"/>
      <c r="U402" s="7"/>
      <c r="AO402" s="6"/>
      <c r="AP402" s="6"/>
      <c r="AQ402" s="6"/>
      <c r="AR402" s="6"/>
      <c r="AS402" s="6"/>
      <c r="AT402" s="6"/>
      <c r="AU402" s="6"/>
      <c r="AV402" s="6"/>
      <c r="AW402" s="6"/>
      <c r="AX402" s="6"/>
      <c r="AY402" s="62"/>
      <c r="AZ402" s="62"/>
      <c r="BA402" s="62"/>
      <c r="BB402" s="62"/>
      <c r="BC402" s="62"/>
      <c r="BD402" s="62"/>
      <c r="BE402" s="62"/>
      <c r="BF402" s="62"/>
      <c r="BG402" s="62"/>
      <c r="BH402" s="62"/>
    </row>
    <row r="403" spans="1:60" ht="14.85" customHeight="1">
      <c r="A403" s="116" t="s">
        <v>9</v>
      </c>
      <c r="B403" s="647" t="s">
        <v>7</v>
      </c>
      <c r="C403" s="565" t="e">
        <f>#REF!</f>
        <v>#REF!</v>
      </c>
      <c r="D403" s="566"/>
      <c r="E403" s="567"/>
      <c r="F403" s="532" t="s">
        <v>22</v>
      </c>
      <c r="G403" s="578"/>
      <c r="H403" s="644"/>
      <c r="I403" s="645"/>
      <c r="J403" s="646"/>
      <c r="K403" s="5" t="s">
        <v>9</v>
      </c>
      <c r="L403" s="549" t="s">
        <v>7</v>
      </c>
      <c r="M403" s="565" t="e">
        <f>#REF!</f>
        <v>#REF!</v>
      </c>
      <c r="N403" s="566"/>
      <c r="O403" s="567"/>
      <c r="P403" s="480" t="s">
        <v>22</v>
      </c>
      <c r="Q403" s="502"/>
      <c r="R403" s="513"/>
      <c r="S403" s="500"/>
      <c r="T403" s="514"/>
      <c r="U403" s="7"/>
      <c r="AO403" s="6"/>
      <c r="AP403" s="6"/>
      <c r="AQ403" s="6"/>
      <c r="AR403" s="6"/>
      <c r="AS403" s="6"/>
      <c r="AT403" s="6"/>
      <c r="AU403" s="6"/>
      <c r="AV403" s="6"/>
      <c r="AW403" s="6"/>
      <c r="AX403" s="6"/>
      <c r="AY403" s="62"/>
      <c r="AZ403" s="62"/>
      <c r="BA403" s="62"/>
      <c r="BB403" s="62"/>
      <c r="BC403" s="62"/>
      <c r="BD403" s="62"/>
      <c r="BE403" s="62"/>
      <c r="BF403" s="62"/>
      <c r="BG403" s="62"/>
      <c r="BH403" s="62"/>
    </row>
    <row r="404" spans="1:60" ht="21.75" customHeight="1">
      <c r="A404" s="118" t="e">
        <f>#REF!</f>
        <v>#REF!</v>
      </c>
      <c r="B404" s="648"/>
      <c r="C404" s="568"/>
      <c r="D404" s="569"/>
      <c r="E404" s="570"/>
      <c r="F404" s="649"/>
      <c r="G404" s="650"/>
      <c r="H404" s="650"/>
      <c r="I404" s="650"/>
      <c r="J404" s="651"/>
      <c r="K404" s="60" t="e">
        <f>#REF!</f>
        <v>#REF!</v>
      </c>
      <c r="L404" s="550"/>
      <c r="M404" s="568"/>
      <c r="N404" s="569"/>
      <c r="O404" s="570"/>
      <c r="P404" s="515"/>
      <c r="Q404" s="516"/>
      <c r="R404" s="516"/>
      <c r="S404" s="516"/>
      <c r="T404" s="517"/>
      <c r="U404" s="7"/>
      <c r="AO404" s="6"/>
      <c r="AP404" s="6"/>
      <c r="AQ404" s="6"/>
      <c r="AR404" s="6"/>
      <c r="AS404" s="6"/>
      <c r="AT404" s="6"/>
      <c r="AU404" s="6"/>
      <c r="AV404" s="6"/>
      <c r="AW404" s="6"/>
      <c r="AX404" s="6"/>
      <c r="AY404" s="62"/>
      <c r="AZ404" s="62"/>
      <c r="BA404" s="62"/>
      <c r="BB404" s="62"/>
      <c r="BC404" s="62"/>
      <c r="BD404" s="62"/>
      <c r="BE404" s="62"/>
      <c r="BF404" s="62"/>
      <c r="BG404" s="62"/>
      <c r="BH404" s="62"/>
    </row>
    <row r="405" spans="1:60" ht="3.75" customHeight="1">
      <c r="K405" s="71"/>
      <c r="L405" s="7"/>
      <c r="M405" s="7"/>
      <c r="N405" s="7"/>
      <c r="O405" s="7"/>
      <c r="P405" s="7"/>
      <c r="Q405" s="105"/>
      <c r="R405" s="105"/>
      <c r="S405" s="7"/>
      <c r="T405" s="106"/>
      <c r="U405" s="7"/>
      <c r="AO405" s="6"/>
      <c r="AP405" s="6"/>
      <c r="AQ405" s="6"/>
      <c r="AR405" s="6"/>
      <c r="AS405" s="6"/>
      <c r="AT405" s="6"/>
      <c r="AU405" s="6"/>
      <c r="AV405" s="6"/>
      <c r="AW405" s="6"/>
      <c r="AX405" s="6"/>
      <c r="AY405" s="62"/>
      <c r="AZ405" s="62"/>
      <c r="BA405" s="62"/>
      <c r="BB405" s="62"/>
      <c r="BC405" s="62"/>
      <c r="BD405" s="62"/>
      <c r="BE405" s="62"/>
      <c r="BF405" s="62"/>
      <c r="BG405" s="62"/>
      <c r="BH405" s="62"/>
    </row>
    <row r="406" spans="1:60" ht="18">
      <c r="A406" s="557" t="s">
        <v>27</v>
      </c>
      <c r="B406" s="558"/>
      <c r="K406" s="557" t="s">
        <v>27</v>
      </c>
      <c r="L406" s="558"/>
      <c r="M406" s="7"/>
      <c r="N406" s="7"/>
      <c r="O406" s="7"/>
      <c r="P406" s="7"/>
      <c r="Q406" s="105"/>
      <c r="R406" s="105"/>
      <c r="S406" s="7"/>
      <c r="T406" s="106"/>
      <c r="U406" s="7"/>
      <c r="AO406" s="6"/>
      <c r="AP406" s="6"/>
      <c r="AQ406" s="6"/>
      <c r="AR406" s="6"/>
      <c r="AS406" s="6"/>
      <c r="AT406" s="6"/>
      <c r="AU406" s="6"/>
      <c r="AV406" s="6"/>
      <c r="AW406" s="6"/>
      <c r="AX406" s="6"/>
      <c r="AY406" s="62"/>
      <c r="AZ406" s="62"/>
      <c r="BA406" s="62"/>
      <c r="BB406" s="62"/>
      <c r="BC406" s="62"/>
      <c r="BD406" s="62"/>
      <c r="BE406" s="62"/>
      <c r="BF406" s="62"/>
      <c r="BG406" s="62"/>
      <c r="BH406" s="62"/>
    </row>
    <row r="407" spans="1:60" ht="33" customHeight="1">
      <c r="A407" s="464" t="s">
        <v>25</v>
      </c>
      <c r="B407" s="464"/>
      <c r="C407" s="464"/>
      <c r="D407" s="47" t="s">
        <v>28</v>
      </c>
      <c r="E407" s="537" t="s">
        <v>14</v>
      </c>
      <c r="F407" s="538"/>
      <c r="G407" s="537" t="s">
        <v>12</v>
      </c>
      <c r="H407" s="538"/>
      <c r="I407" s="456" t="s">
        <v>11</v>
      </c>
      <c r="J407" s="458"/>
      <c r="K407" s="464" t="s">
        <v>25</v>
      </c>
      <c r="L407" s="464"/>
      <c r="M407" s="464"/>
      <c r="N407" s="47" t="s">
        <v>28</v>
      </c>
      <c r="O407" s="537" t="s">
        <v>14</v>
      </c>
      <c r="P407" s="538"/>
      <c r="Q407" s="465" t="s">
        <v>12</v>
      </c>
      <c r="R407" s="466"/>
      <c r="S407" s="464" t="s">
        <v>11</v>
      </c>
      <c r="T407" s="464"/>
      <c r="U407" s="7"/>
      <c r="AO407" s="6"/>
      <c r="AP407" s="6"/>
      <c r="AQ407" s="6"/>
      <c r="AR407" s="6"/>
      <c r="AS407" s="6"/>
      <c r="AT407" s="6"/>
      <c r="AU407" s="6"/>
      <c r="AV407" s="6"/>
      <c r="AW407" s="6"/>
      <c r="AX407" s="6"/>
      <c r="AY407" s="62"/>
      <c r="AZ407" s="62"/>
      <c r="BA407" s="62"/>
      <c r="BB407" s="62"/>
      <c r="BC407" s="62"/>
      <c r="BD407" s="62"/>
      <c r="BE407" s="62"/>
      <c r="BF407" s="62"/>
      <c r="BG407" s="62"/>
      <c r="BH407" s="62"/>
    </row>
    <row r="408" spans="1:60" ht="14.85" customHeight="1">
      <c r="A408" s="532" t="s">
        <v>79</v>
      </c>
      <c r="B408" s="521"/>
      <c r="C408" s="578"/>
      <c r="D408" s="48" t="s">
        <v>41</v>
      </c>
      <c r="E408" s="475"/>
      <c r="F408" s="476"/>
      <c r="G408" s="475"/>
      <c r="H408" s="476"/>
      <c r="I408" s="467" t="e">
        <f>I434*0.05</f>
        <v>#REF!</v>
      </c>
      <c r="J408" s="468"/>
      <c r="K408" s="545" t="str">
        <f>K16</f>
        <v>Herramienta menor (5%)</v>
      </c>
      <c r="L408" s="546"/>
      <c r="M408" s="547"/>
      <c r="N408" s="48" t="str">
        <f>N16</f>
        <v>Global</v>
      </c>
      <c r="O408" s="475"/>
      <c r="P408" s="476"/>
      <c r="Q408" s="571"/>
      <c r="R408" s="572"/>
      <c r="S408" s="467" t="e">
        <f>0.05*S434</f>
        <v>#REF!</v>
      </c>
      <c r="T408" s="468"/>
      <c r="U408" s="7"/>
      <c r="AO408" s="6"/>
      <c r="AP408" s="6"/>
      <c r="AQ408" s="6"/>
      <c r="AR408" s="6"/>
      <c r="AS408" s="6"/>
      <c r="AT408" s="6"/>
      <c r="AU408" s="6"/>
      <c r="AV408" s="6"/>
      <c r="AW408" s="6"/>
      <c r="AX408" s="6"/>
      <c r="AY408" s="62"/>
      <c r="AZ408" s="62"/>
      <c r="BA408" s="62"/>
      <c r="BB408" s="62"/>
      <c r="BC408" s="62"/>
      <c r="BD408" s="62"/>
      <c r="BE408" s="62"/>
      <c r="BF408" s="62"/>
      <c r="BG408" s="62"/>
      <c r="BH408" s="62"/>
    </row>
    <row r="409" spans="1:60" ht="14.85" customHeight="1">
      <c r="A409" s="469"/>
      <c r="B409" s="469"/>
      <c r="C409" s="469"/>
      <c r="D409" s="8"/>
      <c r="E409" s="532"/>
      <c r="F409" s="578"/>
      <c r="G409" s="469"/>
      <c r="H409" s="469"/>
      <c r="I409" s="467"/>
      <c r="J409" s="582"/>
      <c r="K409" s="469"/>
      <c r="L409" s="469"/>
      <c r="M409" s="469"/>
      <c r="N409" s="48"/>
      <c r="O409" s="532"/>
      <c r="P409" s="578"/>
      <c r="Q409" s="588"/>
      <c r="R409" s="588"/>
      <c r="S409" s="467">
        <f>O409*0.2</f>
        <v>0</v>
      </c>
      <c r="T409" s="468"/>
      <c r="U409" s="7"/>
      <c r="AO409" s="6"/>
      <c r="AP409" s="6"/>
      <c r="AQ409" s="6"/>
      <c r="AR409" s="6"/>
      <c r="AS409" s="6"/>
      <c r="AT409" s="6"/>
      <c r="AU409" s="6"/>
      <c r="AV409" s="6"/>
      <c r="AW409" s="6"/>
      <c r="AX409" s="6"/>
      <c r="AY409" s="62"/>
      <c r="AZ409" s="62"/>
      <c r="BA409" s="62"/>
      <c r="BB409" s="62"/>
      <c r="BC409" s="62"/>
      <c r="BD409" s="62"/>
      <c r="BE409" s="62"/>
      <c r="BF409" s="62"/>
      <c r="BG409" s="62"/>
      <c r="BH409" s="62"/>
    </row>
    <row r="410" spans="1:60" ht="14.85" customHeight="1">
      <c r="G410" s="453" t="s">
        <v>13</v>
      </c>
      <c r="H410" s="453"/>
      <c r="I410" s="510" t="e">
        <f>SUM(I408:J409)</f>
        <v>#REF!</v>
      </c>
      <c r="J410" s="511"/>
      <c r="K410" s="71"/>
      <c r="L410" s="7"/>
      <c r="M410" s="7"/>
      <c r="N410" s="7"/>
      <c r="O410" s="7"/>
      <c r="P410" s="7"/>
      <c r="Q410" s="479" t="s">
        <v>13</v>
      </c>
      <c r="R410" s="479"/>
      <c r="S410" s="459" t="e">
        <f>SUM(S408:T409)</f>
        <v>#REF!</v>
      </c>
      <c r="T410" s="460"/>
      <c r="U410" s="7"/>
      <c r="AO410" s="6"/>
      <c r="AP410" s="6"/>
      <c r="AQ410" s="6"/>
      <c r="AR410" s="6"/>
      <c r="AS410" s="6"/>
      <c r="AT410" s="6"/>
      <c r="AU410" s="6"/>
      <c r="AV410" s="6"/>
      <c r="AW410" s="6"/>
      <c r="AX410" s="6"/>
      <c r="AY410" s="62"/>
      <c r="AZ410" s="62"/>
      <c r="BA410" s="62"/>
      <c r="BB410" s="62"/>
      <c r="BC410" s="62"/>
      <c r="BD410" s="62"/>
      <c r="BE410" s="62"/>
      <c r="BF410" s="62"/>
      <c r="BG410" s="62"/>
      <c r="BH410" s="62"/>
    </row>
    <row r="411" spans="1:60" ht="6" customHeight="1">
      <c r="K411" s="71"/>
      <c r="L411" s="7"/>
      <c r="M411" s="7"/>
      <c r="N411" s="7"/>
      <c r="O411" s="7"/>
      <c r="P411" s="7"/>
      <c r="Q411" s="105"/>
      <c r="R411" s="105"/>
      <c r="S411" s="7"/>
      <c r="T411" s="106"/>
      <c r="U411" s="7"/>
      <c r="AO411" s="6"/>
      <c r="AP411" s="6"/>
      <c r="AQ411" s="6"/>
      <c r="AR411" s="6"/>
      <c r="AS411" s="6"/>
      <c r="AT411" s="6"/>
      <c r="AU411" s="6"/>
      <c r="AV411" s="6"/>
      <c r="AW411" s="6"/>
      <c r="AX411" s="6"/>
      <c r="AY411" s="62"/>
      <c r="AZ411" s="62"/>
      <c r="BA411" s="62"/>
      <c r="BB411" s="62"/>
      <c r="BC411" s="62"/>
      <c r="BD411" s="62"/>
      <c r="BE411" s="62"/>
      <c r="BF411" s="62"/>
      <c r="BG411" s="62"/>
      <c r="BH411" s="62"/>
    </row>
    <row r="412" spans="1:60" ht="15.75" customHeight="1">
      <c r="A412" s="76" t="s">
        <v>29</v>
      </c>
      <c r="K412" s="76" t="s">
        <v>29</v>
      </c>
      <c r="L412" s="7"/>
      <c r="M412" s="7"/>
      <c r="N412" s="7"/>
      <c r="O412" s="7"/>
      <c r="P412" s="7"/>
      <c r="Q412" s="105"/>
      <c r="R412" s="105"/>
      <c r="S412" s="7"/>
      <c r="T412" s="106"/>
      <c r="U412" s="7"/>
      <c r="AO412" s="6"/>
      <c r="AP412" s="6"/>
      <c r="AQ412" s="6"/>
      <c r="AR412" s="6"/>
      <c r="AS412" s="6"/>
      <c r="AT412" s="6"/>
      <c r="AU412" s="6"/>
      <c r="AV412" s="6"/>
      <c r="AW412" s="6"/>
      <c r="AX412" s="6"/>
      <c r="AY412" s="62"/>
      <c r="AZ412" s="62"/>
      <c r="BA412" s="62"/>
      <c r="BB412" s="62"/>
      <c r="BC412" s="62"/>
      <c r="BD412" s="62"/>
      <c r="BE412" s="62"/>
      <c r="BF412" s="62"/>
      <c r="BG412" s="62"/>
      <c r="BH412" s="62"/>
    </row>
    <row r="413" spans="1:60" ht="15.75" customHeight="1">
      <c r="A413" s="456" t="s">
        <v>25</v>
      </c>
      <c r="B413" s="457"/>
      <c r="C413" s="458"/>
      <c r="D413" s="537" t="s">
        <v>2</v>
      </c>
      <c r="E413" s="538"/>
      <c r="F413" s="3" t="s">
        <v>0</v>
      </c>
      <c r="G413" s="537" t="s">
        <v>15</v>
      </c>
      <c r="H413" s="538"/>
      <c r="I413" s="576" t="s">
        <v>11</v>
      </c>
      <c r="J413" s="577"/>
      <c r="K413" s="456" t="s">
        <v>25</v>
      </c>
      <c r="L413" s="457"/>
      <c r="M413" s="458"/>
      <c r="N413" s="537" t="s">
        <v>2</v>
      </c>
      <c r="O413" s="538"/>
      <c r="P413" s="3" t="s">
        <v>0</v>
      </c>
      <c r="Q413" s="465" t="s">
        <v>15</v>
      </c>
      <c r="R413" s="466"/>
      <c r="S413" s="456" t="s">
        <v>11</v>
      </c>
      <c r="T413" s="458"/>
      <c r="U413" s="7"/>
      <c r="AO413" s="6"/>
      <c r="AP413" s="6"/>
      <c r="AQ413" s="6"/>
      <c r="AR413" s="6"/>
      <c r="AS413" s="6"/>
      <c r="AT413" s="6"/>
      <c r="AU413" s="6"/>
      <c r="AV413" s="6"/>
      <c r="AW413" s="6"/>
      <c r="AX413" s="6"/>
      <c r="AY413" s="62"/>
      <c r="AZ413" s="62"/>
      <c r="BA413" s="62"/>
      <c r="BB413" s="62"/>
      <c r="BC413" s="62"/>
      <c r="BD413" s="62"/>
      <c r="BE413" s="62"/>
      <c r="BF413" s="62"/>
      <c r="BG413" s="62"/>
      <c r="BH413" s="62"/>
    </row>
    <row r="414" spans="1:60" ht="14.85" customHeight="1">
      <c r="A414" s="641" t="s">
        <v>304</v>
      </c>
      <c r="B414" s="453"/>
      <c r="C414" s="453"/>
      <c r="D414" s="473" t="s">
        <v>144</v>
      </c>
      <c r="E414" s="474"/>
      <c r="F414" s="45">
        <f>I414/G414</f>
        <v>0.1</v>
      </c>
      <c r="G414" s="453">
        <v>1500</v>
      </c>
      <c r="H414" s="453"/>
      <c r="I414" s="510">
        <v>150</v>
      </c>
      <c r="J414" s="511"/>
      <c r="K414" s="482" t="str">
        <f>K169</f>
        <v>CONCRETO 3000 PSI (21 MPA)</v>
      </c>
      <c r="L414" s="471"/>
      <c r="M414" s="472"/>
      <c r="N414" s="480" t="str">
        <f>N169</f>
        <v>M3</v>
      </c>
      <c r="O414" s="474"/>
      <c r="P414" s="1">
        <v>4.4999999999999998E-2</v>
      </c>
      <c r="Q414" s="479">
        <f>Q169</f>
        <v>300000</v>
      </c>
      <c r="R414" s="479"/>
      <c r="S414" s="459">
        <f t="shared" ref="S414:S420" si="16">Q414*P414</f>
        <v>13500</v>
      </c>
      <c r="T414" s="460"/>
      <c r="U414" s="7"/>
      <c r="AO414" s="6"/>
      <c r="AP414" s="6"/>
      <c r="AQ414" s="6"/>
      <c r="AR414" s="6"/>
      <c r="AS414" s="6"/>
      <c r="AT414" s="6"/>
      <c r="AU414" s="6"/>
      <c r="AV414" s="6"/>
      <c r="AW414" s="6"/>
      <c r="AX414" s="6"/>
      <c r="AY414" s="62"/>
      <c r="AZ414" s="62"/>
      <c r="BA414" s="62"/>
      <c r="BB414" s="62"/>
      <c r="BC414" s="62"/>
      <c r="BD414" s="62"/>
      <c r="BE414" s="62"/>
      <c r="BF414" s="62"/>
      <c r="BG414" s="62"/>
      <c r="BH414" s="62"/>
    </row>
    <row r="415" spans="1:60" ht="14.85" customHeight="1">
      <c r="A415" s="641" t="s">
        <v>305</v>
      </c>
      <c r="B415" s="453"/>
      <c r="C415" s="453"/>
      <c r="D415" s="473" t="s">
        <v>306</v>
      </c>
      <c r="E415" s="474"/>
      <c r="F415" s="45">
        <f>I415/G415</f>
        <v>0.01</v>
      </c>
      <c r="G415" s="453">
        <v>2800</v>
      </c>
      <c r="H415" s="453"/>
      <c r="I415" s="510">
        <v>28</v>
      </c>
      <c r="J415" s="511"/>
      <c r="K415" s="482" t="str">
        <f>K170</f>
        <v>ACERO (4200 Kg/M2)</v>
      </c>
      <c r="L415" s="471"/>
      <c r="M415" s="472"/>
      <c r="N415" s="480" t="str">
        <f>N170</f>
        <v>KG</v>
      </c>
      <c r="O415" s="474"/>
      <c r="P415" s="1">
        <v>4.5599999999999996</v>
      </c>
      <c r="Q415" s="479">
        <f>Q170</f>
        <v>2500</v>
      </c>
      <c r="R415" s="479"/>
      <c r="S415" s="459">
        <f t="shared" si="16"/>
        <v>11399.999999999998</v>
      </c>
      <c r="T415" s="460"/>
      <c r="U415" s="7"/>
      <c r="AO415" s="6"/>
      <c r="AP415" s="6"/>
      <c r="AQ415" s="6"/>
      <c r="AR415" s="6"/>
      <c r="AS415" s="6"/>
      <c r="AT415" s="6"/>
      <c r="AU415" s="6"/>
      <c r="AV415" s="6"/>
      <c r="AW415" s="6"/>
      <c r="AX415" s="6"/>
      <c r="AY415" s="62"/>
      <c r="AZ415" s="62"/>
      <c r="BA415" s="62"/>
      <c r="BB415" s="62"/>
      <c r="BC415" s="62"/>
      <c r="BD415" s="62"/>
      <c r="BE415" s="62"/>
      <c r="BF415" s="62"/>
      <c r="BG415" s="62"/>
      <c r="BH415" s="62"/>
    </row>
    <row r="416" spans="1:60" ht="14.85" customHeight="1">
      <c r="A416" s="641" t="s">
        <v>307</v>
      </c>
      <c r="B416" s="453"/>
      <c r="C416" s="453"/>
      <c r="D416" s="473" t="s">
        <v>308</v>
      </c>
      <c r="E416" s="474"/>
      <c r="F416" s="45">
        <f>I416/G416</f>
        <v>0.05</v>
      </c>
      <c r="G416" s="453">
        <v>178</v>
      </c>
      <c r="H416" s="453"/>
      <c r="I416" s="510">
        <v>8.9</v>
      </c>
      <c r="J416" s="511"/>
      <c r="K416" s="482" t="str">
        <f>K171</f>
        <v>TABLA CEP 1 CARA 20X300X2.5 CM</v>
      </c>
      <c r="L416" s="471"/>
      <c r="M416" s="472"/>
      <c r="N416" s="480" t="str">
        <f>N171</f>
        <v>Unidad X 3M</v>
      </c>
      <c r="O416" s="474"/>
      <c r="P416" s="1">
        <f>P171</f>
        <v>1.2</v>
      </c>
      <c r="Q416" s="479">
        <f>Q171</f>
        <v>7000</v>
      </c>
      <c r="R416" s="479"/>
      <c r="S416" s="459">
        <f t="shared" si="16"/>
        <v>8400</v>
      </c>
      <c r="T416" s="460"/>
      <c r="U416" s="7"/>
      <c r="AO416" s="6"/>
      <c r="AP416" s="6"/>
      <c r="AQ416" s="6"/>
      <c r="AR416" s="6"/>
      <c r="AS416" s="6"/>
      <c r="AT416" s="6"/>
      <c r="AU416" s="6"/>
      <c r="AV416" s="6"/>
      <c r="AW416" s="6"/>
      <c r="AX416" s="6"/>
      <c r="AY416" s="62"/>
      <c r="AZ416" s="62"/>
      <c r="BA416" s="62"/>
      <c r="BB416" s="62"/>
      <c r="BC416" s="62"/>
      <c r="BD416" s="62"/>
      <c r="BE416" s="62"/>
      <c r="BF416" s="62"/>
      <c r="BG416" s="62"/>
      <c r="BH416" s="62"/>
    </row>
    <row r="417" spans="1:60" ht="14.85" customHeight="1">
      <c r="A417" s="453"/>
      <c r="B417" s="453"/>
      <c r="C417" s="453"/>
      <c r="D417" s="480"/>
      <c r="E417" s="474"/>
      <c r="F417" s="45"/>
      <c r="G417" s="453"/>
      <c r="H417" s="453"/>
      <c r="I417" s="510"/>
      <c r="J417" s="511"/>
      <c r="K417" s="482" t="str">
        <f>K172</f>
        <v>BASTIDOR ECONOMICO</v>
      </c>
      <c r="L417" s="471"/>
      <c r="M417" s="472"/>
      <c r="N417" s="480" t="str">
        <f>N172</f>
        <v>Unidad X 3M</v>
      </c>
      <c r="O417" s="474"/>
      <c r="P417" s="1">
        <f>P172</f>
        <v>0.6</v>
      </c>
      <c r="Q417" s="479">
        <f>Q172</f>
        <v>2500</v>
      </c>
      <c r="R417" s="479"/>
      <c r="S417" s="459">
        <f t="shared" si="16"/>
        <v>1500</v>
      </c>
      <c r="T417" s="460"/>
      <c r="U417" s="7"/>
      <c r="AO417" s="6"/>
      <c r="AP417" s="6"/>
      <c r="AQ417" s="6"/>
      <c r="AR417" s="6"/>
      <c r="AS417" s="6"/>
      <c r="AT417" s="6"/>
      <c r="AU417" s="6"/>
      <c r="AV417" s="6"/>
      <c r="AW417" s="6"/>
      <c r="AX417" s="6"/>
      <c r="AY417" s="62"/>
      <c r="AZ417" s="62"/>
      <c r="BA417" s="62"/>
      <c r="BB417" s="62"/>
      <c r="BC417" s="62"/>
      <c r="BD417" s="62"/>
      <c r="BE417" s="62"/>
      <c r="BF417" s="62"/>
      <c r="BG417" s="62"/>
      <c r="BH417" s="62"/>
    </row>
    <row r="418" spans="1:60" ht="14.85" customHeight="1">
      <c r="A418" s="453"/>
      <c r="B418" s="453"/>
      <c r="C418" s="453"/>
      <c r="D418" s="480"/>
      <c r="E418" s="474"/>
      <c r="F418" s="45"/>
      <c r="G418" s="453"/>
      <c r="H418" s="453"/>
      <c r="I418" s="510"/>
      <c r="J418" s="511"/>
      <c r="K418" s="501" t="str">
        <f t="shared" ref="K418:Q418" si="17">K173</f>
        <v>PUNTILLA DE 2"</v>
      </c>
      <c r="L418" s="501"/>
      <c r="M418" s="501"/>
      <c r="N418" s="480" t="str">
        <f t="shared" si="17"/>
        <v>Libra</v>
      </c>
      <c r="O418" s="474"/>
      <c r="P418" s="45">
        <f t="shared" si="17"/>
        <v>0.1</v>
      </c>
      <c r="Q418" s="479">
        <f t="shared" si="17"/>
        <v>2200</v>
      </c>
      <c r="R418" s="479"/>
      <c r="S418" s="459">
        <f t="shared" si="16"/>
        <v>220</v>
      </c>
      <c r="T418" s="460"/>
      <c r="U418" s="7"/>
      <c r="AO418" s="6"/>
      <c r="AP418" s="6"/>
      <c r="AQ418" s="6"/>
      <c r="AR418" s="6"/>
      <c r="AS418" s="6"/>
      <c r="AT418" s="6"/>
      <c r="AU418" s="6"/>
      <c r="AV418" s="6"/>
      <c r="AW418" s="6"/>
      <c r="AX418" s="6"/>
      <c r="AY418" s="62"/>
      <c r="AZ418" s="62"/>
      <c r="BA418" s="62"/>
      <c r="BB418" s="62"/>
      <c r="BC418" s="62"/>
      <c r="BD418" s="62"/>
      <c r="BE418" s="62"/>
      <c r="BF418" s="62"/>
      <c r="BG418" s="62"/>
      <c r="BH418" s="62"/>
    </row>
    <row r="419" spans="1:60" ht="14.85" customHeight="1">
      <c r="A419" s="453"/>
      <c r="B419" s="453"/>
      <c r="C419" s="453"/>
      <c r="D419" s="480"/>
      <c r="E419" s="474"/>
      <c r="F419" s="45"/>
      <c r="G419" s="453"/>
      <c r="H419" s="453"/>
      <c r="I419" s="510"/>
      <c r="J419" s="511"/>
      <c r="K419" s="482" t="str">
        <f>K174</f>
        <v>ALAMBRE DE AMARRE</v>
      </c>
      <c r="L419" s="471"/>
      <c r="M419" s="472"/>
      <c r="N419" s="480" t="str">
        <f>N174</f>
        <v>KG</v>
      </c>
      <c r="O419" s="474"/>
      <c r="P419" s="45">
        <f>P174</f>
        <v>7.0000000000000007E-2</v>
      </c>
      <c r="Q419" s="479">
        <f>Q174</f>
        <v>2800</v>
      </c>
      <c r="R419" s="479"/>
      <c r="S419" s="459">
        <f t="shared" si="16"/>
        <v>196.00000000000003</v>
      </c>
      <c r="T419" s="460"/>
      <c r="U419" s="7"/>
      <c r="AO419" s="6"/>
      <c r="AP419" s="6"/>
      <c r="AQ419" s="6"/>
      <c r="AR419" s="6"/>
      <c r="AS419" s="6"/>
      <c r="AT419" s="6"/>
      <c r="AU419" s="6"/>
      <c r="AV419" s="6"/>
      <c r="AW419" s="6"/>
      <c r="AX419" s="6"/>
      <c r="AY419" s="62"/>
      <c r="AZ419" s="62"/>
      <c r="BA419" s="62"/>
      <c r="BB419" s="62"/>
      <c r="BC419" s="62"/>
      <c r="BD419" s="62"/>
      <c r="BE419" s="62"/>
      <c r="BF419" s="62"/>
      <c r="BG419" s="62"/>
      <c r="BH419" s="62"/>
    </row>
    <row r="420" spans="1:60" ht="14.85" customHeight="1">
      <c r="A420" s="78"/>
      <c r="B420" s="46"/>
      <c r="C420" s="46"/>
      <c r="D420" s="46"/>
      <c r="E420" s="46"/>
      <c r="F420" s="46"/>
      <c r="G420" s="45"/>
      <c r="H420" s="45"/>
      <c r="I420" s="178"/>
      <c r="J420" s="179"/>
      <c r="K420" s="470" t="s">
        <v>307</v>
      </c>
      <c r="L420" s="471"/>
      <c r="M420" s="472"/>
      <c r="N420" s="473" t="s">
        <v>308</v>
      </c>
      <c r="O420" s="474"/>
      <c r="P420" s="45">
        <v>0.05</v>
      </c>
      <c r="Q420" s="479">
        <f>S414+S415+S416+S417+S418+S419</f>
        <v>35216</v>
      </c>
      <c r="R420" s="479"/>
      <c r="S420" s="459">
        <f t="shared" si="16"/>
        <v>1760.8000000000002</v>
      </c>
      <c r="T420" s="460"/>
      <c r="U420" s="7"/>
      <c r="AO420" s="6"/>
      <c r="AP420" s="6"/>
      <c r="AQ420" s="6"/>
      <c r="AR420" s="6"/>
      <c r="AS420" s="6"/>
      <c r="AT420" s="6"/>
      <c r="AU420" s="6"/>
      <c r="AV420" s="6"/>
      <c r="AW420" s="6"/>
      <c r="AX420" s="6"/>
      <c r="AY420" s="62"/>
      <c r="AZ420" s="62"/>
      <c r="BA420" s="62"/>
      <c r="BB420" s="62"/>
      <c r="BC420" s="62"/>
      <c r="BD420" s="62"/>
      <c r="BE420" s="62"/>
      <c r="BF420" s="62"/>
      <c r="BG420" s="62"/>
      <c r="BH420" s="62"/>
    </row>
    <row r="421" spans="1:60" ht="14.85" customHeight="1">
      <c r="G421" s="453" t="s">
        <v>13</v>
      </c>
      <c r="H421" s="453"/>
      <c r="I421" s="510">
        <f>SUM(I414:J419)</f>
        <v>186.9</v>
      </c>
      <c r="J421" s="511"/>
      <c r="K421" s="71"/>
      <c r="L421" s="7"/>
      <c r="M421" s="7"/>
      <c r="N421" s="7"/>
      <c r="O421" s="7"/>
      <c r="P421" s="7"/>
      <c r="Q421" s="479" t="s">
        <v>13</v>
      </c>
      <c r="R421" s="479"/>
      <c r="S421" s="459">
        <f>SUM(S414:T420)</f>
        <v>36976.800000000003</v>
      </c>
      <c r="T421" s="460"/>
      <c r="U421" s="7"/>
      <c r="AO421" s="6"/>
      <c r="AP421" s="6"/>
      <c r="AQ421" s="6"/>
      <c r="AR421" s="6"/>
      <c r="AS421" s="6"/>
      <c r="AT421" s="6"/>
      <c r="AU421" s="6"/>
      <c r="AV421" s="6"/>
      <c r="AW421" s="6"/>
      <c r="AX421" s="6"/>
      <c r="AY421" s="62"/>
      <c r="AZ421" s="62"/>
      <c r="BA421" s="62"/>
      <c r="BB421" s="62"/>
      <c r="BC421" s="62"/>
      <c r="BD421" s="62"/>
      <c r="BE421" s="62"/>
      <c r="BF421" s="62"/>
      <c r="BG421" s="62"/>
      <c r="BH421" s="62"/>
    </row>
    <row r="422" spans="1:60" ht="5.25" customHeight="1">
      <c r="G422" s="46"/>
      <c r="H422" s="46"/>
      <c r="I422" s="42"/>
      <c r="J422" s="79"/>
      <c r="K422" s="71"/>
      <c r="L422" s="7"/>
      <c r="M422" s="7"/>
      <c r="N422" s="7"/>
      <c r="O422" s="7"/>
      <c r="P422" s="7"/>
      <c r="Q422" s="98"/>
      <c r="R422" s="98"/>
      <c r="S422" s="9"/>
      <c r="T422" s="107"/>
      <c r="U422" s="7"/>
      <c r="AO422" s="6"/>
      <c r="AP422" s="6"/>
      <c r="AQ422" s="6"/>
      <c r="AR422" s="6"/>
      <c r="AS422" s="6"/>
      <c r="AT422" s="6"/>
      <c r="AU422" s="6"/>
      <c r="AV422" s="6"/>
      <c r="AW422" s="6"/>
      <c r="AX422" s="6"/>
      <c r="AY422" s="62"/>
      <c r="AZ422" s="62"/>
      <c r="BA422" s="62"/>
      <c r="BB422" s="62"/>
      <c r="BC422" s="62"/>
      <c r="BD422" s="62"/>
      <c r="BE422" s="62"/>
      <c r="BF422" s="62"/>
      <c r="BG422" s="62"/>
      <c r="BH422" s="62"/>
    </row>
    <row r="423" spans="1:60" ht="18">
      <c r="A423" s="76" t="s">
        <v>30</v>
      </c>
      <c r="B423" s="77"/>
      <c r="G423" s="46"/>
      <c r="H423" s="46"/>
      <c r="I423" s="42"/>
      <c r="J423" s="79"/>
      <c r="K423" s="76" t="s">
        <v>30</v>
      </c>
      <c r="L423" s="77"/>
      <c r="M423" s="7"/>
      <c r="N423" s="7"/>
      <c r="O423" s="7"/>
      <c r="P423" s="7"/>
      <c r="Q423" s="98"/>
      <c r="R423" s="98"/>
      <c r="S423" s="9"/>
      <c r="T423" s="107"/>
      <c r="U423" s="7"/>
      <c r="AO423" s="6"/>
      <c r="AP423" s="6"/>
      <c r="AQ423" s="6"/>
      <c r="AR423" s="6"/>
      <c r="AS423" s="6"/>
      <c r="AT423" s="6"/>
      <c r="AU423" s="6"/>
      <c r="AV423" s="6"/>
      <c r="AW423" s="6"/>
      <c r="AX423" s="6"/>
      <c r="AY423" s="62"/>
      <c r="AZ423" s="62"/>
      <c r="BA423" s="62"/>
      <c r="BB423" s="62"/>
      <c r="BC423" s="62"/>
      <c r="BD423" s="62"/>
      <c r="BE423" s="62"/>
      <c r="BF423" s="62"/>
      <c r="BG423" s="62"/>
      <c r="BH423" s="62"/>
    </row>
    <row r="424" spans="1:60" ht="14.85" customHeight="1">
      <c r="A424" s="464" t="s">
        <v>26</v>
      </c>
      <c r="B424" s="464"/>
      <c r="C424" s="47" t="s">
        <v>31</v>
      </c>
      <c r="D424" s="47" t="s">
        <v>32</v>
      </c>
      <c r="E424" s="464" t="s">
        <v>33</v>
      </c>
      <c r="F424" s="464"/>
      <c r="G424" s="464" t="s">
        <v>34</v>
      </c>
      <c r="H424" s="464"/>
      <c r="I424" s="499" t="s">
        <v>11</v>
      </c>
      <c r="J424" s="499"/>
      <c r="K424" s="464" t="s">
        <v>26</v>
      </c>
      <c r="L424" s="464"/>
      <c r="M424" s="47" t="s">
        <v>31</v>
      </c>
      <c r="N424" s="47" t="s">
        <v>32</v>
      </c>
      <c r="O424" s="464" t="s">
        <v>33</v>
      </c>
      <c r="P424" s="464"/>
      <c r="Q424" s="454" t="s">
        <v>34</v>
      </c>
      <c r="R424" s="454"/>
      <c r="S424" s="455" t="s">
        <v>11</v>
      </c>
      <c r="T424" s="455"/>
      <c r="U424" s="7"/>
      <c r="AO424" s="6"/>
      <c r="AP424" s="6"/>
      <c r="AQ424" s="6"/>
      <c r="AR424" s="6"/>
      <c r="AS424" s="6"/>
      <c r="AT424" s="6"/>
      <c r="AU424" s="6"/>
      <c r="AV424" s="6"/>
      <c r="AW424" s="6"/>
      <c r="AX424" s="6"/>
      <c r="AY424" s="62"/>
      <c r="AZ424" s="62"/>
      <c r="BA424" s="62"/>
      <c r="BB424" s="62"/>
      <c r="BC424" s="62"/>
      <c r="BD424" s="62"/>
      <c r="BE424" s="62"/>
      <c r="BF424" s="62"/>
      <c r="BG424" s="62"/>
      <c r="BH424" s="62"/>
    </row>
    <row r="425" spans="1:60" ht="14.85" customHeight="1">
      <c r="A425" s="453"/>
      <c r="B425" s="453"/>
      <c r="C425" s="5"/>
      <c r="D425" s="5"/>
      <c r="E425" s="453"/>
      <c r="F425" s="453"/>
      <c r="G425" s="453"/>
      <c r="H425" s="453"/>
      <c r="I425" s="492"/>
      <c r="J425" s="492"/>
      <c r="K425" s="453"/>
      <c r="L425" s="453"/>
      <c r="M425" s="5"/>
      <c r="N425" s="5"/>
      <c r="O425" s="453"/>
      <c r="P425" s="453"/>
      <c r="Q425" s="479"/>
      <c r="R425" s="479"/>
      <c r="S425" s="478"/>
      <c r="T425" s="478"/>
      <c r="U425" s="7"/>
      <c r="AO425" s="6"/>
      <c r="AP425" s="6"/>
      <c r="AQ425" s="6"/>
      <c r="AR425" s="6"/>
      <c r="AS425" s="6"/>
      <c r="AT425" s="6"/>
      <c r="AU425" s="6"/>
      <c r="AV425" s="6"/>
      <c r="AW425" s="6"/>
      <c r="AX425" s="6"/>
      <c r="AY425" s="62"/>
      <c r="AZ425" s="62"/>
      <c r="BA425" s="62"/>
      <c r="BB425" s="62"/>
      <c r="BC425" s="62"/>
      <c r="BD425" s="62"/>
      <c r="BE425" s="62"/>
      <c r="BF425" s="62"/>
      <c r="BG425" s="62"/>
      <c r="BH425" s="62"/>
    </row>
    <row r="426" spans="1:60" ht="14.85" customHeight="1">
      <c r="A426" s="453"/>
      <c r="B426" s="453"/>
      <c r="C426" s="5"/>
      <c r="D426" s="5"/>
      <c r="E426" s="453"/>
      <c r="F426" s="453"/>
      <c r="G426" s="453"/>
      <c r="H426" s="453"/>
      <c r="I426" s="492"/>
      <c r="J426" s="492"/>
      <c r="K426" s="453"/>
      <c r="L426" s="453"/>
      <c r="M426" s="5"/>
      <c r="N426" s="5"/>
      <c r="O426" s="453"/>
      <c r="P426" s="453"/>
      <c r="Q426" s="479"/>
      <c r="R426" s="479"/>
      <c r="S426" s="478"/>
      <c r="T426" s="478"/>
      <c r="U426" s="7"/>
      <c r="AO426" s="6"/>
      <c r="AP426" s="6"/>
      <c r="AQ426" s="6"/>
      <c r="AR426" s="6"/>
      <c r="AS426" s="6"/>
      <c r="AT426" s="6"/>
      <c r="AU426" s="6"/>
      <c r="AV426" s="6"/>
      <c r="AW426" s="6"/>
      <c r="AX426" s="6"/>
      <c r="AY426" s="62"/>
      <c r="AZ426" s="62"/>
      <c r="BA426" s="62"/>
      <c r="BB426" s="62"/>
      <c r="BC426" s="62"/>
      <c r="BD426" s="62"/>
      <c r="BE426" s="62"/>
      <c r="BF426" s="62"/>
      <c r="BG426" s="62"/>
      <c r="BH426" s="62"/>
    </row>
    <row r="427" spans="1:60" ht="14.85" customHeight="1">
      <c r="A427" s="453"/>
      <c r="B427" s="453"/>
      <c r="C427" s="5"/>
      <c r="D427" s="5"/>
      <c r="E427" s="453"/>
      <c r="F427" s="453"/>
      <c r="G427" s="453"/>
      <c r="H427" s="453"/>
      <c r="I427" s="492"/>
      <c r="J427" s="492"/>
      <c r="K427" s="453"/>
      <c r="L427" s="453"/>
      <c r="M427" s="5"/>
      <c r="N427" s="5"/>
      <c r="O427" s="453"/>
      <c r="P427" s="453"/>
      <c r="Q427" s="479"/>
      <c r="R427" s="479"/>
      <c r="S427" s="478"/>
      <c r="T427" s="478"/>
      <c r="U427" s="7"/>
      <c r="AO427" s="6"/>
      <c r="AP427" s="6"/>
      <c r="AQ427" s="6"/>
      <c r="AR427" s="6"/>
      <c r="AS427" s="6"/>
      <c r="AT427" s="6"/>
      <c r="AU427" s="6"/>
      <c r="AV427" s="6"/>
      <c r="AW427" s="6"/>
      <c r="AX427" s="6"/>
      <c r="AY427" s="62"/>
      <c r="AZ427" s="62"/>
      <c r="BA427" s="62"/>
      <c r="BB427" s="62"/>
      <c r="BC427" s="62"/>
      <c r="BD427" s="62"/>
      <c r="BE427" s="62"/>
      <c r="BF427" s="62"/>
      <c r="BG427" s="62"/>
      <c r="BH427" s="62"/>
    </row>
    <row r="428" spans="1:60" ht="14.85" customHeight="1">
      <c r="A428" s="78"/>
      <c r="B428" s="46"/>
      <c r="E428" s="46"/>
      <c r="F428" s="46"/>
      <c r="G428" s="453" t="s">
        <v>13</v>
      </c>
      <c r="H428" s="453"/>
      <c r="I428" s="492">
        <f>SUM(I425:J427)</f>
        <v>0</v>
      </c>
      <c r="J428" s="492"/>
      <c r="K428" s="78"/>
      <c r="L428" s="46"/>
      <c r="M428" s="7"/>
      <c r="N428" s="7"/>
      <c r="O428" s="46"/>
      <c r="P428" s="46"/>
      <c r="Q428" s="479" t="s">
        <v>13</v>
      </c>
      <c r="R428" s="479"/>
      <c r="S428" s="478">
        <f>SUM(S425:T427)</f>
        <v>0</v>
      </c>
      <c r="T428" s="478"/>
      <c r="U428" s="7"/>
      <c r="AO428" s="6"/>
      <c r="AP428" s="6"/>
      <c r="AQ428" s="6"/>
      <c r="AR428" s="6"/>
      <c r="AS428" s="6"/>
      <c r="AT428" s="6"/>
      <c r="AU428" s="6"/>
      <c r="AV428" s="6"/>
      <c r="AW428" s="6"/>
      <c r="AX428" s="6"/>
      <c r="AY428" s="62"/>
      <c r="AZ428" s="62"/>
      <c r="BA428" s="62"/>
      <c r="BB428" s="62"/>
      <c r="BC428" s="62"/>
      <c r="BD428" s="62"/>
      <c r="BE428" s="62"/>
      <c r="BF428" s="62"/>
      <c r="BG428" s="62"/>
      <c r="BH428" s="62"/>
    </row>
    <row r="429" spans="1:60" ht="6.75" customHeight="1">
      <c r="A429" s="78"/>
      <c r="B429" s="46"/>
      <c r="E429" s="46"/>
      <c r="F429" s="46"/>
      <c r="G429" s="46"/>
      <c r="H429" s="46"/>
      <c r="I429" s="42"/>
      <c r="J429" s="79"/>
      <c r="K429" s="78"/>
      <c r="L429" s="46"/>
      <c r="M429" s="7"/>
      <c r="N429" s="7"/>
      <c r="O429" s="46"/>
      <c r="P429" s="46"/>
      <c r="Q429" s="98"/>
      <c r="R429" s="98"/>
      <c r="S429" s="10"/>
      <c r="T429" s="108"/>
      <c r="U429" s="7"/>
      <c r="AO429" s="6"/>
      <c r="AP429" s="6"/>
      <c r="AQ429" s="6"/>
      <c r="AR429" s="6"/>
      <c r="AS429" s="6"/>
      <c r="AT429" s="6"/>
      <c r="AU429" s="6"/>
      <c r="AV429" s="6"/>
      <c r="AW429" s="6"/>
      <c r="AX429" s="6"/>
      <c r="AY429" s="62"/>
      <c r="AZ429" s="62"/>
      <c r="BA429" s="62"/>
      <c r="BB429" s="62"/>
      <c r="BC429" s="62"/>
      <c r="BD429" s="62"/>
      <c r="BE429" s="62"/>
      <c r="BF429" s="62"/>
      <c r="BG429" s="62"/>
      <c r="BH429" s="62"/>
    </row>
    <row r="430" spans="1:60" ht="18">
      <c r="A430" s="76" t="s">
        <v>35</v>
      </c>
      <c r="K430" s="76" t="s">
        <v>35</v>
      </c>
      <c r="L430" s="7"/>
      <c r="M430" s="7"/>
      <c r="N430" s="7"/>
      <c r="O430" s="7"/>
      <c r="P430" s="7"/>
      <c r="Q430" s="105"/>
      <c r="R430" s="105"/>
      <c r="S430" s="7"/>
      <c r="T430" s="106"/>
      <c r="U430" s="7"/>
      <c r="AO430" s="6"/>
      <c r="AP430" s="6"/>
      <c r="AQ430" s="6"/>
      <c r="AR430" s="6"/>
      <c r="AS430" s="6"/>
      <c r="AT430" s="6"/>
      <c r="AU430" s="6"/>
      <c r="AV430" s="6"/>
      <c r="AW430" s="6"/>
      <c r="AX430" s="6"/>
      <c r="AY430" s="62"/>
      <c r="AZ430" s="62"/>
      <c r="BA430" s="62"/>
      <c r="BB430" s="62"/>
      <c r="BC430" s="62"/>
      <c r="BD430" s="62"/>
      <c r="BE430" s="62"/>
      <c r="BF430" s="62"/>
      <c r="BG430" s="62"/>
      <c r="BH430" s="62"/>
    </row>
    <row r="431" spans="1:60" ht="32.25" customHeight="1">
      <c r="A431" s="456" t="s">
        <v>36</v>
      </c>
      <c r="B431" s="457"/>
      <c r="C431" s="457"/>
      <c r="D431" s="457"/>
      <c r="E431" s="457"/>
      <c r="F431" s="458"/>
      <c r="G431" s="537" t="s">
        <v>42</v>
      </c>
      <c r="H431" s="538"/>
      <c r="I431" s="555" t="s">
        <v>11</v>
      </c>
      <c r="J431" s="556"/>
      <c r="K431" s="456" t="s">
        <v>36</v>
      </c>
      <c r="L431" s="457"/>
      <c r="M431" s="457"/>
      <c r="N431" s="457"/>
      <c r="O431" s="457"/>
      <c r="P431" s="458"/>
      <c r="Q431" s="465" t="s">
        <v>42</v>
      </c>
      <c r="R431" s="466"/>
      <c r="S431" s="499" t="s">
        <v>11</v>
      </c>
      <c r="T431" s="499"/>
      <c r="U431" s="7"/>
      <c r="AO431" s="6"/>
      <c r="AP431" s="6"/>
      <c r="AQ431" s="6"/>
      <c r="AR431" s="6"/>
      <c r="AS431" s="6"/>
      <c r="AT431" s="6"/>
      <c r="AU431" s="6"/>
      <c r="AV431" s="6"/>
      <c r="AW431" s="6"/>
      <c r="AX431" s="6"/>
      <c r="AY431" s="62"/>
      <c r="AZ431" s="62"/>
      <c r="BA431" s="62"/>
      <c r="BB431" s="62"/>
      <c r="BC431" s="62"/>
      <c r="BD431" s="62"/>
      <c r="BE431" s="62"/>
      <c r="BF431" s="62"/>
      <c r="BG431" s="62"/>
      <c r="BH431" s="62"/>
    </row>
    <row r="432" spans="1:60" ht="14.85" customHeight="1">
      <c r="A432" s="480" t="s">
        <v>43</v>
      </c>
      <c r="B432" s="474"/>
      <c r="C432" s="474"/>
      <c r="D432" s="474"/>
      <c r="E432" s="474"/>
      <c r="F432" s="502"/>
      <c r="G432" s="453" t="s">
        <v>190</v>
      </c>
      <c r="H432" s="453"/>
      <c r="I432" s="492" t="e">
        <f>#REF!</f>
        <v>#REF!</v>
      </c>
      <c r="J432" s="492"/>
      <c r="K432" s="473" t="s">
        <v>283</v>
      </c>
      <c r="L432" s="474"/>
      <c r="M432" s="474"/>
      <c r="N432" s="474"/>
      <c r="O432" s="474"/>
      <c r="P432" s="502"/>
      <c r="Q432" s="598" t="s">
        <v>250</v>
      </c>
      <c r="R432" s="479"/>
      <c r="S432" s="492" t="e">
        <f>#REF!</f>
        <v>#REF!</v>
      </c>
      <c r="T432" s="492"/>
      <c r="U432" s="7"/>
      <c r="AO432" s="6"/>
      <c r="AP432" s="6"/>
      <c r="AQ432" s="6"/>
      <c r="AR432" s="6"/>
      <c r="AS432" s="6"/>
      <c r="AT432" s="6"/>
      <c r="AU432" s="6"/>
      <c r="AV432" s="6"/>
      <c r="AW432" s="6"/>
      <c r="AX432" s="6"/>
      <c r="AY432" s="62"/>
      <c r="AZ432" s="62"/>
      <c r="BA432" s="62"/>
      <c r="BB432" s="62"/>
      <c r="BC432" s="62"/>
      <c r="BD432" s="62"/>
      <c r="BE432" s="62"/>
      <c r="BF432" s="62"/>
      <c r="BG432" s="62"/>
      <c r="BH432" s="62"/>
    </row>
    <row r="433" spans="1:60" ht="14.85" customHeight="1">
      <c r="A433" s="480"/>
      <c r="B433" s="474"/>
      <c r="C433" s="474"/>
      <c r="D433" s="474"/>
      <c r="E433" s="474"/>
      <c r="F433" s="502"/>
      <c r="G433" s="453"/>
      <c r="H433" s="453"/>
      <c r="I433" s="492"/>
      <c r="J433" s="492"/>
      <c r="K433" s="480"/>
      <c r="L433" s="474"/>
      <c r="M433" s="474"/>
      <c r="N433" s="474"/>
      <c r="O433" s="474"/>
      <c r="P433" s="502"/>
      <c r="Q433" s="479"/>
      <c r="R433" s="479"/>
      <c r="S433" s="492"/>
      <c r="T433" s="492"/>
      <c r="U433" s="7"/>
      <c r="AO433" s="6"/>
      <c r="AP433" s="6"/>
      <c r="AQ433" s="6"/>
      <c r="AR433" s="6"/>
      <c r="AS433" s="6"/>
      <c r="AT433" s="6"/>
      <c r="AU433" s="6"/>
      <c r="AV433" s="6"/>
      <c r="AW433" s="6"/>
      <c r="AX433" s="6"/>
      <c r="AY433" s="62"/>
      <c r="AZ433" s="62"/>
      <c r="BA433" s="62"/>
      <c r="BB433" s="62"/>
      <c r="BC433" s="62"/>
      <c r="BD433" s="62"/>
      <c r="BE433" s="62"/>
      <c r="BF433" s="62"/>
      <c r="BG433" s="62"/>
      <c r="BH433" s="62"/>
    </row>
    <row r="434" spans="1:60" ht="14.85" customHeight="1">
      <c r="A434" s="461"/>
      <c r="B434" s="462"/>
      <c r="E434" s="462"/>
      <c r="F434" s="462"/>
      <c r="G434" s="453" t="s">
        <v>13</v>
      </c>
      <c r="H434" s="453"/>
      <c r="I434" s="492" t="e">
        <f>SUM(I432:J433)</f>
        <v>#REF!</v>
      </c>
      <c r="J434" s="492"/>
      <c r="K434" s="461"/>
      <c r="L434" s="462"/>
      <c r="M434" s="7"/>
      <c r="N434" s="7"/>
      <c r="O434" s="462"/>
      <c r="P434" s="462"/>
      <c r="Q434" s="479" t="s">
        <v>13</v>
      </c>
      <c r="R434" s="479"/>
      <c r="S434" s="492" t="e">
        <f>SUM(S432:T433)</f>
        <v>#REF!</v>
      </c>
      <c r="T434" s="492"/>
      <c r="U434" s="7"/>
      <c r="AO434" s="6"/>
      <c r="AP434" s="6"/>
      <c r="AQ434" s="6"/>
      <c r="AR434" s="6"/>
      <c r="AS434" s="6"/>
      <c r="AT434" s="6"/>
      <c r="AU434" s="6"/>
      <c r="AV434" s="6"/>
      <c r="AW434" s="6"/>
      <c r="AX434" s="6"/>
      <c r="AY434" s="62"/>
      <c r="AZ434" s="62"/>
      <c r="BA434" s="62"/>
      <c r="BB434" s="62"/>
      <c r="BC434" s="62"/>
      <c r="BD434" s="62"/>
      <c r="BE434" s="62"/>
      <c r="BF434" s="62"/>
      <c r="BG434" s="62"/>
      <c r="BH434" s="62"/>
    </row>
    <row r="435" spans="1:60" ht="6.75" customHeight="1">
      <c r="G435" s="500"/>
      <c r="H435" s="500"/>
      <c r="I435" s="535"/>
      <c r="J435" s="536"/>
      <c r="K435" s="71"/>
      <c r="L435" s="7"/>
      <c r="M435" s="7"/>
      <c r="N435" s="7"/>
      <c r="O435" s="7"/>
      <c r="P435" s="7"/>
      <c r="Q435" s="599"/>
      <c r="R435" s="599"/>
      <c r="S435" s="535"/>
      <c r="T435" s="536"/>
      <c r="U435" s="7"/>
      <c r="AO435" s="6"/>
      <c r="AP435" s="6"/>
      <c r="AQ435" s="6"/>
      <c r="AR435" s="6"/>
      <c r="AS435" s="6"/>
      <c r="AT435" s="6"/>
      <c r="AU435" s="6"/>
      <c r="AV435" s="6"/>
      <c r="AW435" s="6"/>
      <c r="AX435" s="6"/>
      <c r="AY435" s="62"/>
      <c r="AZ435" s="62"/>
      <c r="BA435" s="62"/>
      <c r="BB435" s="62"/>
      <c r="BC435" s="62"/>
      <c r="BD435" s="62"/>
      <c r="BE435" s="62"/>
      <c r="BF435" s="62"/>
      <c r="BG435" s="62"/>
      <c r="BH435" s="62"/>
    </row>
    <row r="436" spans="1:60" ht="18">
      <c r="A436" s="76" t="s">
        <v>38</v>
      </c>
      <c r="G436" s="46"/>
      <c r="H436" s="46"/>
      <c r="I436" s="42"/>
      <c r="J436" s="79"/>
      <c r="K436" s="76" t="s">
        <v>38</v>
      </c>
      <c r="L436" s="7"/>
      <c r="M436" s="7"/>
      <c r="N436" s="7"/>
      <c r="O436" s="7"/>
      <c r="P436" s="7"/>
      <c r="Q436" s="98"/>
      <c r="R436" s="98"/>
      <c r="S436" s="42"/>
      <c r="T436" s="79"/>
      <c r="U436" s="7"/>
      <c r="AO436" s="6"/>
      <c r="AP436" s="6"/>
      <c r="AQ436" s="6"/>
      <c r="AR436" s="6"/>
      <c r="AS436" s="6"/>
      <c r="AT436" s="6"/>
      <c r="AU436" s="6"/>
      <c r="AV436" s="6"/>
      <c r="AW436" s="6"/>
      <c r="AX436" s="6"/>
      <c r="AY436" s="62"/>
      <c r="AZ436" s="62"/>
      <c r="BA436" s="62"/>
      <c r="BB436" s="62"/>
      <c r="BC436" s="62"/>
      <c r="BD436" s="62"/>
      <c r="BE436" s="62"/>
      <c r="BF436" s="62"/>
      <c r="BG436" s="62"/>
      <c r="BH436" s="62"/>
    </row>
    <row r="437" spans="1:60">
      <c r="A437" s="463" t="s">
        <v>25</v>
      </c>
      <c r="B437" s="463"/>
      <c r="C437" s="463"/>
      <c r="D437" s="463"/>
      <c r="E437" s="463"/>
      <c r="F437" s="463"/>
      <c r="G437" s="463" t="s">
        <v>39</v>
      </c>
      <c r="H437" s="463"/>
      <c r="I437" s="477" t="s">
        <v>11</v>
      </c>
      <c r="J437" s="477"/>
      <c r="K437" s="463" t="s">
        <v>25</v>
      </c>
      <c r="L437" s="463"/>
      <c r="M437" s="463"/>
      <c r="N437" s="463"/>
      <c r="O437" s="463"/>
      <c r="P437" s="463"/>
      <c r="Q437" s="485" t="s">
        <v>39</v>
      </c>
      <c r="R437" s="485"/>
      <c r="S437" s="477" t="s">
        <v>11</v>
      </c>
      <c r="T437" s="477"/>
      <c r="U437" s="7"/>
      <c r="AO437" s="6"/>
      <c r="AP437" s="6"/>
      <c r="AQ437" s="6"/>
      <c r="AR437" s="6"/>
      <c r="AS437" s="6"/>
      <c r="AT437" s="6"/>
      <c r="AU437" s="6"/>
      <c r="AV437" s="6"/>
      <c r="AW437" s="6"/>
      <c r="AX437" s="6"/>
      <c r="AY437" s="62"/>
      <c r="AZ437" s="62"/>
      <c r="BA437" s="62"/>
      <c r="BB437" s="62"/>
      <c r="BC437" s="62"/>
      <c r="BD437" s="62"/>
      <c r="BE437" s="62"/>
      <c r="BF437" s="62"/>
      <c r="BG437" s="62"/>
      <c r="BH437" s="62"/>
    </row>
    <row r="438" spans="1:60" ht="14.85" customHeight="1">
      <c r="A438" s="469" t="s">
        <v>147</v>
      </c>
      <c r="B438" s="469"/>
      <c r="C438" s="469"/>
      <c r="D438" s="469"/>
      <c r="E438" s="469"/>
      <c r="F438" s="532"/>
      <c r="G438" s="533">
        <f>$G$47</f>
        <v>0.25</v>
      </c>
      <c r="H438" s="533"/>
      <c r="I438" s="534" t="e">
        <f>(I434+I428+I421+I410)*G438</f>
        <v>#REF!</v>
      </c>
      <c r="J438" s="534"/>
      <c r="K438" s="469" t="s">
        <v>147</v>
      </c>
      <c r="L438" s="469"/>
      <c r="M438" s="469"/>
      <c r="N438" s="469"/>
      <c r="O438" s="469"/>
      <c r="P438" s="532"/>
      <c r="Q438" s="533">
        <f>$G$47</f>
        <v>0.25</v>
      </c>
      <c r="R438" s="533"/>
      <c r="S438" s="534" t="e">
        <f>(S434+S428+S421+S410)*Q438</f>
        <v>#REF!</v>
      </c>
      <c r="T438" s="534"/>
      <c r="U438" s="7"/>
      <c r="AO438" s="6"/>
      <c r="AP438" s="6"/>
      <c r="AQ438" s="6"/>
      <c r="AR438" s="6"/>
      <c r="AS438" s="6"/>
      <c r="AT438" s="6"/>
      <c r="AU438" s="6"/>
      <c r="AV438" s="6"/>
      <c r="AW438" s="6"/>
      <c r="AX438" s="6"/>
    </row>
    <row r="439" spans="1:60" ht="14.85" customHeight="1">
      <c r="A439" s="483"/>
      <c r="B439" s="484"/>
      <c r="C439" s="484"/>
      <c r="D439" s="484"/>
      <c r="E439" s="484"/>
      <c r="F439" s="484"/>
      <c r="G439" s="453" t="s">
        <v>13</v>
      </c>
      <c r="H439" s="453"/>
      <c r="I439" s="492" t="e">
        <f>I438</f>
        <v>#REF!</v>
      </c>
      <c r="J439" s="492"/>
      <c r="K439" s="483"/>
      <c r="L439" s="484"/>
      <c r="M439" s="484"/>
      <c r="N439" s="484"/>
      <c r="O439" s="484"/>
      <c r="P439" s="484"/>
      <c r="Q439" s="479" t="s">
        <v>13</v>
      </c>
      <c r="R439" s="479"/>
      <c r="S439" s="492" t="e">
        <f>S438</f>
        <v>#REF!</v>
      </c>
      <c r="T439" s="492"/>
      <c r="U439" s="7"/>
      <c r="AO439" s="6"/>
      <c r="AP439" s="6"/>
      <c r="AQ439" s="6"/>
      <c r="AR439" s="6"/>
      <c r="AS439" s="6"/>
      <c r="AT439" s="6"/>
      <c r="AU439" s="6"/>
      <c r="AV439" s="6"/>
      <c r="AW439" s="6"/>
      <c r="AX439" s="6"/>
    </row>
    <row r="440" spans="1:60" ht="14.85" customHeight="1">
      <c r="A440" s="483"/>
      <c r="B440" s="484"/>
      <c r="C440" s="484"/>
      <c r="D440" s="484"/>
      <c r="E440" s="484"/>
      <c r="F440" s="484"/>
      <c r="G440" s="489"/>
      <c r="H440" s="489"/>
      <c r="I440" s="490"/>
      <c r="J440" s="491"/>
      <c r="K440" s="483"/>
      <c r="L440" s="484"/>
      <c r="M440" s="484"/>
      <c r="N440" s="484"/>
      <c r="O440" s="484"/>
      <c r="P440" s="484"/>
      <c r="Q440" s="596"/>
      <c r="R440" s="596"/>
      <c r="S440" s="490"/>
      <c r="T440" s="491"/>
      <c r="U440" s="7"/>
      <c r="AO440" s="6"/>
      <c r="AP440" s="6"/>
      <c r="AQ440" s="6"/>
      <c r="AR440" s="6"/>
      <c r="AS440" s="6"/>
      <c r="AT440" s="6"/>
      <c r="AU440" s="6"/>
      <c r="AV440" s="6"/>
      <c r="AW440" s="6"/>
      <c r="AX440" s="6"/>
    </row>
    <row r="441" spans="1:60" ht="14.85" customHeight="1">
      <c r="A441" s="453" t="s">
        <v>148</v>
      </c>
      <c r="B441" s="453"/>
      <c r="C441" s="453"/>
      <c r="D441" s="453"/>
      <c r="E441" s="453"/>
      <c r="F441" s="453"/>
      <c r="G441" s="453"/>
      <c r="H441" s="453"/>
      <c r="I441" s="492" t="e">
        <f>#REF!</f>
        <v>#REF!</v>
      </c>
      <c r="J441" s="492"/>
      <c r="K441" s="549" t="s">
        <v>148</v>
      </c>
      <c r="L441" s="549"/>
      <c r="M441" s="549"/>
      <c r="N441" s="549"/>
      <c r="O441" s="549"/>
      <c r="P441" s="549"/>
      <c r="Q441" s="549"/>
      <c r="R441" s="549"/>
      <c r="S441" s="660" t="e">
        <f>S439+S434+S428+S421</f>
        <v>#REF!</v>
      </c>
      <c r="T441" s="660"/>
      <c r="U441" s="7"/>
      <c r="AO441" s="6"/>
      <c r="AP441" s="6"/>
      <c r="AQ441" s="6"/>
      <c r="AR441" s="6"/>
      <c r="AS441" s="6"/>
      <c r="AT441" s="6"/>
      <c r="AU441" s="6"/>
      <c r="AV441" s="6"/>
      <c r="AW441" s="6"/>
      <c r="AX441" s="6"/>
    </row>
    <row r="442" spans="1:60" ht="20.25">
      <c r="A442" s="518" t="s">
        <v>16</v>
      </c>
      <c r="B442" s="519"/>
      <c r="C442" s="519"/>
      <c r="D442" s="519"/>
      <c r="E442" s="519"/>
      <c r="F442" s="519"/>
      <c r="G442" s="519"/>
      <c r="H442" s="519"/>
      <c r="I442" s="519"/>
      <c r="J442" s="544"/>
      <c r="K442" s="518" t="s">
        <v>16</v>
      </c>
      <c r="L442" s="519"/>
      <c r="M442" s="519"/>
      <c r="N442" s="519"/>
      <c r="O442" s="519"/>
      <c r="P442" s="519"/>
      <c r="Q442" s="519"/>
      <c r="R442" s="519"/>
      <c r="S442" s="519"/>
      <c r="T442" s="544"/>
      <c r="U442" s="7"/>
      <c r="AO442" s="6"/>
      <c r="AP442" s="6"/>
      <c r="AQ442" s="6"/>
      <c r="AR442" s="6"/>
      <c r="AS442" s="6"/>
      <c r="AT442" s="6"/>
      <c r="AU442" s="6"/>
      <c r="AV442" s="6"/>
      <c r="AW442" s="6"/>
      <c r="AX442" s="6"/>
    </row>
    <row r="443" spans="1:60" s="6" customFormat="1" ht="8.25" customHeight="1">
      <c r="A443" s="70"/>
      <c r="B443" s="11"/>
      <c r="C443" s="11"/>
      <c r="D443" s="11"/>
      <c r="E443" s="11"/>
      <c r="F443" s="11"/>
      <c r="G443" s="11"/>
      <c r="H443" s="11"/>
      <c r="I443" s="67"/>
      <c r="J443" s="84"/>
      <c r="K443" s="70"/>
      <c r="L443" s="11"/>
      <c r="M443" s="11"/>
      <c r="N443" s="11"/>
      <c r="O443" s="11"/>
      <c r="P443" s="11"/>
      <c r="Q443" s="50"/>
      <c r="R443" s="50"/>
      <c r="S443" s="11"/>
      <c r="T443" s="52"/>
      <c r="U443" s="62"/>
    </row>
    <row r="444" spans="1:60" ht="14.85" customHeight="1">
      <c r="A444" s="453" t="s">
        <v>4</v>
      </c>
      <c r="B444" s="453"/>
      <c r="C444" s="453" t="str">
        <f>$C$3</f>
        <v>READECUACIÓN SEDE SERVICIOS GENERALES</v>
      </c>
      <c r="D444" s="453"/>
      <c r="E444" s="453"/>
      <c r="F444" s="453"/>
      <c r="G444" s="453"/>
      <c r="H444" s="453"/>
      <c r="I444" s="453"/>
      <c r="J444" s="453"/>
      <c r="K444" s="501" t="s">
        <v>4</v>
      </c>
      <c r="L444" s="501"/>
      <c r="M444" s="453" t="str">
        <f>$C$3</f>
        <v>READECUACIÓN SEDE SERVICIOS GENERALES</v>
      </c>
      <c r="N444" s="453"/>
      <c r="O444" s="453"/>
      <c r="P444" s="453"/>
      <c r="Q444" s="453"/>
      <c r="R444" s="453"/>
      <c r="S444" s="453"/>
      <c r="T444" s="453"/>
      <c r="U444" s="7"/>
      <c r="AO444" s="6"/>
      <c r="AP444" s="6"/>
      <c r="AQ444" s="6"/>
      <c r="AR444" s="6"/>
      <c r="AS444" s="6"/>
      <c r="AT444" s="6"/>
      <c r="AU444" s="6"/>
      <c r="AV444" s="6"/>
      <c r="AW444" s="6"/>
      <c r="AX444" s="6"/>
    </row>
    <row r="445" spans="1:60" ht="14.85" customHeight="1">
      <c r="A445" s="453" t="s">
        <v>5</v>
      </c>
      <c r="B445" s="453"/>
      <c r="C445" s="453" t="str">
        <f>$C$4</f>
        <v>UNIVERSIDAD DEL CAUCA -SERVICIOS GENERALES</v>
      </c>
      <c r="D445" s="453"/>
      <c r="E445" s="453"/>
      <c r="F445" s="453"/>
      <c r="G445" s="453"/>
      <c r="H445" s="453"/>
      <c r="I445" s="453"/>
      <c r="J445" s="453"/>
      <c r="K445" s="501" t="s">
        <v>5</v>
      </c>
      <c r="L445" s="501"/>
      <c r="M445" s="453" t="str">
        <f>$C$4</f>
        <v>UNIVERSIDAD DEL CAUCA -SERVICIOS GENERALES</v>
      </c>
      <c r="N445" s="453"/>
      <c r="O445" s="453"/>
      <c r="P445" s="453"/>
      <c r="Q445" s="453"/>
      <c r="R445" s="453"/>
      <c r="S445" s="453"/>
      <c r="T445" s="453"/>
      <c r="U445" s="7"/>
      <c r="AO445" s="6"/>
      <c r="AP445" s="6"/>
      <c r="AQ445" s="6"/>
      <c r="AR445" s="6"/>
      <c r="AS445" s="6"/>
      <c r="AT445" s="6"/>
      <c r="AU445" s="6"/>
      <c r="AV445" s="6"/>
      <c r="AW445" s="6"/>
      <c r="AX445" s="6"/>
    </row>
    <row r="446" spans="1:60" ht="14.85" customHeight="1">
      <c r="A446" s="453" t="s">
        <v>17</v>
      </c>
      <c r="B446" s="453"/>
      <c r="C446" s="453" t="str">
        <f>$C$5</f>
        <v>UNIVERSIDAD DEL CAUCA</v>
      </c>
      <c r="D446" s="453"/>
      <c r="E446" s="453"/>
      <c r="F446" s="453"/>
      <c r="G446" s="453"/>
      <c r="H446" s="453"/>
      <c r="I446" s="453"/>
      <c r="J446" s="453"/>
      <c r="K446" s="501" t="s">
        <v>17</v>
      </c>
      <c r="L446" s="501"/>
      <c r="M446" s="453" t="str">
        <f>$C$5</f>
        <v>UNIVERSIDAD DEL CAUCA</v>
      </c>
      <c r="N446" s="453"/>
      <c r="O446" s="453"/>
      <c r="P446" s="453"/>
      <c r="Q446" s="453"/>
      <c r="R446" s="453"/>
      <c r="S446" s="453"/>
      <c r="T446" s="453"/>
      <c r="U446" s="7"/>
      <c r="AO446" s="6"/>
      <c r="AP446" s="6"/>
      <c r="AQ446" s="6"/>
      <c r="AR446" s="6"/>
      <c r="AS446" s="6"/>
      <c r="AT446" s="6"/>
      <c r="AU446" s="6"/>
      <c r="AV446" s="6"/>
      <c r="AW446" s="6"/>
      <c r="AX446" s="6"/>
    </row>
    <row r="447" spans="1:60" ht="14.85" customHeight="1">
      <c r="A447" s="480" t="s">
        <v>18</v>
      </c>
      <c r="B447" s="502"/>
      <c r="C447" s="480" t="str">
        <f>$C$6</f>
        <v>ING. JOHN JAIRO LEDEZMA SOLANO</v>
      </c>
      <c r="D447" s="474"/>
      <c r="E447" s="474"/>
      <c r="F447" s="474"/>
      <c r="G447" s="474"/>
      <c r="H447" s="474"/>
      <c r="I447" s="474"/>
      <c r="J447" s="502"/>
      <c r="K447" s="482" t="s">
        <v>18</v>
      </c>
      <c r="L447" s="472"/>
      <c r="M447" s="480" t="str">
        <f>$C$6</f>
        <v>ING. JOHN JAIRO LEDEZMA SOLANO</v>
      </c>
      <c r="N447" s="474"/>
      <c r="O447" s="474"/>
      <c r="P447" s="474"/>
      <c r="Q447" s="474"/>
      <c r="R447" s="474"/>
      <c r="S447" s="474"/>
      <c r="T447" s="502"/>
      <c r="U447" s="7"/>
      <c r="AO447" s="6"/>
      <c r="AP447" s="6"/>
      <c r="AQ447" s="6"/>
      <c r="AR447" s="6"/>
      <c r="AS447" s="6"/>
      <c r="AT447" s="6"/>
      <c r="AU447" s="6"/>
      <c r="AV447" s="6"/>
      <c r="AW447" s="6"/>
      <c r="AX447" s="6"/>
    </row>
    <row r="448" spans="1:60" ht="14.85" customHeight="1">
      <c r="A448" s="453" t="s">
        <v>6</v>
      </c>
      <c r="B448" s="453"/>
      <c r="C448" s="539" t="str">
        <f>$C$7</f>
        <v>FEBRERO DE 2011</v>
      </c>
      <c r="D448" s="540"/>
      <c r="E448" s="540"/>
      <c r="F448" s="531" t="str">
        <f>$F$7</f>
        <v>MP 19202-128892 CAU</v>
      </c>
      <c r="G448" s="531"/>
      <c r="H448" s="531"/>
      <c r="I448" s="531"/>
      <c r="J448" s="531"/>
      <c r="K448" s="501" t="s">
        <v>6</v>
      </c>
      <c r="L448" s="501"/>
      <c r="M448" s="539" t="str">
        <f>$C$7</f>
        <v>FEBRERO DE 2011</v>
      </c>
      <c r="N448" s="540"/>
      <c r="O448" s="540"/>
      <c r="P448" s="531" t="str">
        <f>$F$7</f>
        <v>MP 19202-128892 CAU</v>
      </c>
      <c r="Q448" s="531"/>
      <c r="R448" s="531"/>
      <c r="S448" s="531"/>
      <c r="T448" s="531"/>
      <c r="U448" s="7"/>
      <c r="AO448" s="6"/>
      <c r="AP448" s="6"/>
      <c r="AQ448" s="6"/>
      <c r="AR448" s="6"/>
      <c r="AS448" s="6"/>
      <c r="AT448" s="6"/>
      <c r="AU448" s="6"/>
      <c r="AV448" s="6"/>
      <c r="AW448" s="6"/>
      <c r="AX448" s="6"/>
    </row>
    <row r="449" spans="1:50" ht="4.5" customHeight="1">
      <c r="B449" s="72"/>
      <c r="C449" s="72"/>
      <c r="D449" s="72"/>
      <c r="E449" s="72"/>
      <c r="F449" s="72"/>
      <c r="G449" s="72"/>
      <c r="K449" s="71"/>
      <c r="L449" s="72"/>
      <c r="M449" s="72"/>
      <c r="N449" s="72"/>
      <c r="O449" s="72"/>
      <c r="P449" s="72"/>
      <c r="Q449" s="104"/>
      <c r="R449" s="105"/>
      <c r="S449" s="7"/>
      <c r="T449" s="106"/>
      <c r="U449" s="7"/>
      <c r="AO449" s="6"/>
      <c r="AP449" s="6"/>
      <c r="AQ449" s="6"/>
      <c r="AR449" s="6"/>
      <c r="AS449" s="6"/>
      <c r="AT449" s="6"/>
      <c r="AU449" s="6"/>
      <c r="AV449" s="6"/>
      <c r="AW449" s="6"/>
      <c r="AX449" s="6"/>
    </row>
    <row r="450" spans="1:50" ht="14.85" customHeight="1">
      <c r="A450" s="5" t="s">
        <v>9</v>
      </c>
      <c r="B450" s="549" t="s">
        <v>8</v>
      </c>
      <c r="C450" s="453" t="e">
        <f>#REF!</f>
        <v>#REF!</v>
      </c>
      <c r="D450" s="453"/>
      <c r="E450" s="453"/>
      <c r="F450" s="549" t="s">
        <v>10</v>
      </c>
      <c r="G450" s="549" t="e">
        <f>#REF!</f>
        <v>#REF!</v>
      </c>
      <c r="H450" s="513" t="s">
        <v>23</v>
      </c>
      <c r="I450" s="500"/>
      <c r="J450" s="514"/>
      <c r="K450" s="5" t="s">
        <v>9</v>
      </c>
      <c r="L450" s="549" t="s">
        <v>8</v>
      </c>
      <c r="M450" s="590" t="e">
        <f>#REF!</f>
        <v>#REF!</v>
      </c>
      <c r="N450" s="591"/>
      <c r="O450" s="592"/>
      <c r="P450" s="549" t="s">
        <v>10</v>
      </c>
      <c r="Q450" s="542" t="e">
        <f>#REF!</f>
        <v>#REF!</v>
      </c>
      <c r="R450" s="513" t="s">
        <v>23</v>
      </c>
      <c r="S450" s="500"/>
      <c r="T450" s="514"/>
      <c r="U450" s="7"/>
      <c r="AO450" s="6"/>
      <c r="AP450" s="6"/>
      <c r="AQ450" s="6"/>
      <c r="AR450" s="6"/>
      <c r="AS450" s="6"/>
      <c r="AT450" s="6"/>
      <c r="AU450" s="6"/>
      <c r="AV450" s="6"/>
      <c r="AW450" s="6"/>
      <c r="AX450" s="6"/>
    </row>
    <row r="451" spans="1:50" ht="14.85" customHeight="1">
      <c r="A451" s="59" t="e">
        <f>#REF!</f>
        <v>#REF!</v>
      </c>
      <c r="B451" s="550"/>
      <c r="C451" s="453"/>
      <c r="D451" s="453"/>
      <c r="E451" s="453"/>
      <c r="F451" s="550"/>
      <c r="G451" s="550"/>
      <c r="H451" s="1"/>
      <c r="I451" s="68" t="s">
        <v>24</v>
      </c>
      <c r="J451" s="69"/>
      <c r="K451" s="59" t="e">
        <f>#REF!</f>
        <v>#REF!</v>
      </c>
      <c r="L451" s="550"/>
      <c r="M451" s="593"/>
      <c r="N451" s="594"/>
      <c r="O451" s="595"/>
      <c r="P451" s="550"/>
      <c r="Q451" s="543"/>
      <c r="R451" s="97"/>
      <c r="S451" s="4" t="s">
        <v>24</v>
      </c>
      <c r="T451" s="91"/>
      <c r="U451" s="7"/>
      <c r="AO451" s="6"/>
      <c r="AP451" s="6"/>
      <c r="AQ451" s="6"/>
      <c r="AR451" s="6"/>
      <c r="AS451" s="6"/>
      <c r="AT451" s="6"/>
      <c r="AU451" s="6"/>
      <c r="AV451" s="6"/>
      <c r="AW451" s="6"/>
      <c r="AX451" s="6"/>
    </row>
    <row r="452" spans="1:50" ht="14.85" customHeight="1">
      <c r="A452" s="5" t="s">
        <v>9</v>
      </c>
      <c r="B452" s="549" t="s">
        <v>7</v>
      </c>
      <c r="C452" s="565" t="e">
        <f>#REF!</f>
        <v>#REF!</v>
      </c>
      <c r="D452" s="566"/>
      <c r="E452" s="567"/>
      <c r="F452" s="480" t="s">
        <v>22</v>
      </c>
      <c r="G452" s="502"/>
      <c r="H452" s="513"/>
      <c r="I452" s="500"/>
      <c r="J452" s="514"/>
      <c r="K452" s="5" t="s">
        <v>9</v>
      </c>
      <c r="L452" s="549" t="s">
        <v>7</v>
      </c>
      <c r="M452" s="565" t="e">
        <f>#REF!</f>
        <v>#REF!</v>
      </c>
      <c r="N452" s="566"/>
      <c r="O452" s="567"/>
      <c r="P452" s="480" t="s">
        <v>22</v>
      </c>
      <c r="Q452" s="502"/>
      <c r="R452" s="513"/>
      <c r="S452" s="500"/>
      <c r="T452" s="514"/>
      <c r="U452" s="7"/>
      <c r="AO452" s="6"/>
      <c r="AP452" s="6"/>
      <c r="AQ452" s="6"/>
      <c r="AR452" s="6"/>
      <c r="AS452" s="6"/>
      <c r="AT452" s="6"/>
      <c r="AU452" s="6"/>
      <c r="AV452" s="6"/>
      <c r="AW452" s="6"/>
      <c r="AX452" s="6"/>
    </row>
    <row r="453" spans="1:50" ht="14.85" customHeight="1">
      <c r="A453" s="60" t="e">
        <f>#REF!</f>
        <v>#REF!</v>
      </c>
      <c r="B453" s="550"/>
      <c r="C453" s="568"/>
      <c r="D453" s="569"/>
      <c r="E453" s="570"/>
      <c r="F453" s="515"/>
      <c r="G453" s="516"/>
      <c r="H453" s="516"/>
      <c r="I453" s="516"/>
      <c r="J453" s="517"/>
      <c r="K453" s="60" t="e">
        <f>#REF!</f>
        <v>#REF!</v>
      </c>
      <c r="L453" s="550"/>
      <c r="M453" s="568"/>
      <c r="N453" s="569"/>
      <c r="O453" s="570"/>
      <c r="P453" s="515"/>
      <c r="Q453" s="516"/>
      <c r="R453" s="516"/>
      <c r="S453" s="516"/>
      <c r="T453" s="517"/>
      <c r="U453" s="7"/>
      <c r="AO453" s="6"/>
      <c r="AP453" s="6"/>
      <c r="AQ453" s="6"/>
      <c r="AR453" s="6"/>
      <c r="AS453" s="6"/>
      <c r="AT453" s="6"/>
      <c r="AU453" s="6"/>
      <c r="AV453" s="6"/>
      <c r="AW453" s="6"/>
      <c r="AX453" s="6"/>
    </row>
    <row r="454" spans="1:50" ht="3.75" customHeight="1">
      <c r="K454" s="71"/>
      <c r="L454" s="7"/>
      <c r="M454" s="7"/>
      <c r="N454" s="7"/>
      <c r="O454" s="7"/>
      <c r="P454" s="7"/>
      <c r="Q454" s="105"/>
      <c r="R454" s="105"/>
      <c r="S454" s="7"/>
      <c r="T454" s="106"/>
      <c r="U454" s="7"/>
      <c r="AO454" s="6"/>
      <c r="AP454" s="6"/>
      <c r="AQ454" s="6"/>
      <c r="AR454" s="6"/>
      <c r="AS454" s="6"/>
      <c r="AT454" s="6"/>
      <c r="AU454" s="6"/>
      <c r="AV454" s="6"/>
      <c r="AW454" s="6"/>
      <c r="AX454" s="6"/>
    </row>
    <row r="455" spans="1:50" ht="18">
      <c r="A455" s="557" t="s">
        <v>27</v>
      </c>
      <c r="B455" s="558"/>
      <c r="K455" s="557" t="s">
        <v>27</v>
      </c>
      <c r="L455" s="558"/>
      <c r="M455" s="7"/>
      <c r="N455" s="7"/>
      <c r="O455" s="7"/>
      <c r="P455" s="7"/>
      <c r="Q455" s="105"/>
      <c r="R455" s="105"/>
      <c r="S455" s="7"/>
      <c r="T455" s="106"/>
      <c r="U455" s="7"/>
      <c r="AO455" s="6"/>
      <c r="AP455" s="6"/>
      <c r="AQ455" s="6"/>
      <c r="AR455" s="6"/>
      <c r="AS455" s="6"/>
      <c r="AT455" s="6"/>
      <c r="AU455" s="6"/>
      <c r="AV455" s="6"/>
      <c r="AW455" s="6"/>
      <c r="AX455" s="6"/>
    </row>
    <row r="456" spans="1:50" ht="33" customHeight="1">
      <c r="A456" s="464" t="s">
        <v>25</v>
      </c>
      <c r="B456" s="464"/>
      <c r="C456" s="464"/>
      <c r="D456" s="47" t="s">
        <v>28</v>
      </c>
      <c r="E456" s="537" t="s">
        <v>14</v>
      </c>
      <c r="F456" s="538"/>
      <c r="G456" s="537" t="s">
        <v>12</v>
      </c>
      <c r="H456" s="538"/>
      <c r="I456" s="456" t="s">
        <v>11</v>
      </c>
      <c r="J456" s="458"/>
      <c r="K456" s="464" t="s">
        <v>25</v>
      </c>
      <c r="L456" s="464"/>
      <c r="M456" s="464"/>
      <c r="N456" s="47" t="s">
        <v>28</v>
      </c>
      <c r="O456" s="537" t="s">
        <v>14</v>
      </c>
      <c r="P456" s="538"/>
      <c r="Q456" s="465" t="s">
        <v>12</v>
      </c>
      <c r="R456" s="466"/>
      <c r="S456" s="464" t="s">
        <v>11</v>
      </c>
      <c r="T456" s="464"/>
      <c r="U456" s="7"/>
      <c r="AO456" s="6"/>
      <c r="AP456" s="6"/>
      <c r="AQ456" s="6"/>
      <c r="AR456" s="6"/>
      <c r="AS456" s="6"/>
      <c r="AT456" s="6"/>
      <c r="AU456" s="6"/>
      <c r="AV456" s="6"/>
      <c r="AW456" s="6"/>
      <c r="AX456" s="6"/>
    </row>
    <row r="457" spans="1:50" ht="14.85" customHeight="1">
      <c r="A457" s="532" t="s">
        <v>79</v>
      </c>
      <c r="B457" s="521"/>
      <c r="C457" s="578"/>
      <c r="D457" s="48" t="s">
        <v>41</v>
      </c>
      <c r="E457" s="475"/>
      <c r="F457" s="476"/>
      <c r="G457" s="475"/>
      <c r="H457" s="476"/>
      <c r="I457" s="467" t="e">
        <f>I483*0.05</f>
        <v>#REF!</v>
      </c>
      <c r="J457" s="468"/>
      <c r="K457" s="545" t="str">
        <f>K65</f>
        <v>DESCRIPCIÓN</v>
      </c>
      <c r="L457" s="546"/>
      <c r="M457" s="547"/>
      <c r="N457" s="48" t="str">
        <f>N65</f>
        <v>TIPO</v>
      </c>
      <c r="O457" s="475"/>
      <c r="P457" s="476"/>
      <c r="Q457" s="571"/>
      <c r="R457" s="572"/>
      <c r="S457" s="467" t="e">
        <f>0.05*S483</f>
        <v>#REF!</v>
      </c>
      <c r="T457" s="468"/>
      <c r="U457" s="7"/>
      <c r="AO457" s="6"/>
      <c r="AP457" s="6"/>
      <c r="AQ457" s="6"/>
      <c r="AR457" s="6"/>
      <c r="AS457" s="6"/>
      <c r="AT457" s="6"/>
      <c r="AU457" s="6"/>
      <c r="AV457" s="6"/>
      <c r="AW457" s="6"/>
      <c r="AX457" s="6"/>
    </row>
    <row r="458" spans="1:50" ht="14.85" customHeight="1">
      <c r="A458" s="639" t="s">
        <v>300</v>
      </c>
      <c r="B458" s="469"/>
      <c r="C458" s="469"/>
      <c r="D458" s="139" t="s">
        <v>144</v>
      </c>
      <c r="E458" s="532">
        <f>EQUIPO!D2</f>
        <v>950</v>
      </c>
      <c r="F458" s="578"/>
      <c r="G458" s="469"/>
      <c r="H458" s="469"/>
      <c r="I458" s="467">
        <f>E458*0.4</f>
        <v>380</v>
      </c>
      <c r="J458" s="582"/>
      <c r="K458" s="469"/>
      <c r="L458" s="469"/>
      <c r="M458" s="469"/>
      <c r="N458" s="48"/>
      <c r="O458" s="532"/>
      <c r="P458" s="578"/>
      <c r="Q458" s="588"/>
      <c r="R458" s="588"/>
      <c r="S458" s="467">
        <f>O458*0.2</f>
        <v>0</v>
      </c>
      <c r="T458" s="468"/>
      <c r="U458" s="7"/>
      <c r="AO458" s="6"/>
      <c r="AP458" s="6"/>
      <c r="AQ458" s="6"/>
      <c r="AR458" s="6"/>
      <c r="AS458" s="6"/>
      <c r="AT458" s="6"/>
      <c r="AU458" s="6"/>
      <c r="AV458" s="6"/>
      <c r="AW458" s="6"/>
      <c r="AX458" s="6"/>
    </row>
    <row r="459" spans="1:50" ht="14.85" customHeight="1">
      <c r="G459" s="453" t="s">
        <v>13</v>
      </c>
      <c r="H459" s="453"/>
      <c r="I459" s="510" t="e">
        <f>SUM(I457:J458)</f>
        <v>#REF!</v>
      </c>
      <c r="J459" s="511"/>
      <c r="K459" s="71"/>
      <c r="L459" s="7"/>
      <c r="M459" s="7"/>
      <c r="N459" s="7"/>
      <c r="O459" s="7"/>
      <c r="P459" s="7"/>
      <c r="Q459" s="479" t="s">
        <v>13</v>
      </c>
      <c r="R459" s="479"/>
      <c r="S459" s="459" t="e">
        <f>SUM(S457:T458)</f>
        <v>#REF!</v>
      </c>
      <c r="T459" s="460"/>
      <c r="U459" s="7"/>
      <c r="AO459" s="6"/>
      <c r="AP459" s="6"/>
      <c r="AQ459" s="6"/>
      <c r="AR459" s="6"/>
      <c r="AS459" s="6"/>
      <c r="AT459" s="6"/>
      <c r="AU459" s="6"/>
      <c r="AV459" s="6"/>
      <c r="AW459" s="6"/>
      <c r="AX459" s="6"/>
    </row>
    <row r="460" spans="1:50" ht="6" customHeight="1">
      <c r="K460" s="71"/>
      <c r="L460" s="7"/>
      <c r="M460" s="7"/>
      <c r="N460" s="7"/>
      <c r="O460" s="7"/>
      <c r="P460" s="7"/>
      <c r="Q460" s="105"/>
      <c r="R460" s="105"/>
      <c r="S460" s="7"/>
      <c r="T460" s="106"/>
      <c r="U460" s="7"/>
      <c r="AO460" s="6"/>
      <c r="AP460" s="6"/>
      <c r="AQ460" s="6"/>
      <c r="AR460" s="6"/>
      <c r="AS460" s="6"/>
      <c r="AT460" s="6"/>
      <c r="AU460" s="6"/>
      <c r="AV460" s="6"/>
      <c r="AW460" s="6"/>
      <c r="AX460" s="6"/>
    </row>
    <row r="461" spans="1:50" ht="15.75" customHeight="1">
      <c r="A461" s="76" t="s">
        <v>29</v>
      </c>
      <c r="K461" s="76" t="s">
        <v>29</v>
      </c>
      <c r="L461" s="7"/>
      <c r="M461" s="7"/>
      <c r="N461" s="7"/>
      <c r="O461" s="7"/>
      <c r="P461" s="7"/>
      <c r="Q461" s="105"/>
      <c r="R461" s="105"/>
      <c r="S461" s="7"/>
      <c r="T461" s="106"/>
      <c r="U461" s="7"/>
      <c r="AO461" s="6"/>
      <c r="AP461" s="6"/>
      <c r="AQ461" s="6"/>
      <c r="AR461" s="6"/>
      <c r="AS461" s="6"/>
      <c r="AT461" s="6"/>
      <c r="AU461" s="6"/>
      <c r="AV461" s="6"/>
      <c r="AW461" s="6"/>
      <c r="AX461" s="6"/>
    </row>
    <row r="462" spans="1:50" ht="15.75" customHeight="1">
      <c r="A462" s="456" t="s">
        <v>25</v>
      </c>
      <c r="B462" s="457"/>
      <c r="C462" s="458"/>
      <c r="D462" s="537" t="s">
        <v>2</v>
      </c>
      <c r="E462" s="538"/>
      <c r="F462" s="3" t="s">
        <v>0</v>
      </c>
      <c r="G462" s="537" t="s">
        <v>15</v>
      </c>
      <c r="H462" s="538"/>
      <c r="I462" s="576" t="s">
        <v>11</v>
      </c>
      <c r="J462" s="577"/>
      <c r="K462" s="456" t="s">
        <v>25</v>
      </c>
      <c r="L462" s="457"/>
      <c r="M462" s="458"/>
      <c r="N462" s="537" t="s">
        <v>2</v>
      </c>
      <c r="O462" s="538"/>
      <c r="P462" s="3" t="s">
        <v>0</v>
      </c>
      <c r="Q462" s="465" t="s">
        <v>15</v>
      </c>
      <c r="R462" s="466"/>
      <c r="S462" s="456" t="s">
        <v>11</v>
      </c>
      <c r="T462" s="458"/>
      <c r="U462" s="7"/>
      <c r="AO462" s="6"/>
      <c r="AP462" s="6"/>
      <c r="AQ462" s="6"/>
      <c r="AR462" s="6"/>
      <c r="AS462" s="6"/>
      <c r="AT462" s="6"/>
      <c r="AU462" s="6"/>
      <c r="AV462" s="6"/>
      <c r="AW462" s="6"/>
      <c r="AX462" s="6"/>
    </row>
    <row r="463" spans="1:50" ht="14.85" customHeight="1">
      <c r="A463" s="453"/>
      <c r="B463" s="453"/>
      <c r="C463" s="453"/>
      <c r="D463" s="480"/>
      <c r="E463" s="474"/>
      <c r="F463" s="45"/>
      <c r="G463" s="453"/>
      <c r="H463" s="453"/>
      <c r="I463" s="510"/>
      <c r="J463" s="511"/>
      <c r="K463" s="482" t="str">
        <f t="shared" ref="K463:K469" si="18">K414</f>
        <v>CONCRETO 3000 PSI (21 MPA)</v>
      </c>
      <c r="L463" s="471"/>
      <c r="M463" s="472"/>
      <c r="N463" s="480" t="str">
        <f t="shared" ref="N463:N469" si="19">N414</f>
        <v>M3</v>
      </c>
      <c r="O463" s="474"/>
      <c r="P463" s="1">
        <v>0.15</v>
      </c>
      <c r="Q463" s="479">
        <f t="shared" ref="Q463:Q469" si="20">Q414</f>
        <v>300000</v>
      </c>
      <c r="R463" s="479"/>
      <c r="S463" s="459">
        <f t="shared" ref="S463:S469" si="21">Q463*P463</f>
        <v>45000</v>
      </c>
      <c r="T463" s="460"/>
      <c r="U463" s="7"/>
      <c r="AO463" s="6"/>
      <c r="AP463" s="6"/>
      <c r="AQ463" s="6"/>
      <c r="AR463" s="6"/>
      <c r="AS463" s="6"/>
      <c r="AT463" s="6"/>
      <c r="AU463" s="6"/>
      <c r="AV463" s="6"/>
      <c r="AW463" s="6"/>
      <c r="AX463" s="6"/>
    </row>
    <row r="464" spans="1:50" ht="14.85" customHeight="1">
      <c r="A464" s="453"/>
      <c r="B464" s="453"/>
      <c r="C464" s="453"/>
      <c r="D464" s="480"/>
      <c r="E464" s="474"/>
      <c r="F464" s="45"/>
      <c r="G464" s="453"/>
      <c r="H464" s="453"/>
      <c r="I464" s="510"/>
      <c r="J464" s="511"/>
      <c r="K464" s="482" t="str">
        <f t="shared" si="18"/>
        <v>ACERO (4200 Kg/M2)</v>
      </c>
      <c r="L464" s="471"/>
      <c r="M464" s="472"/>
      <c r="N464" s="480" t="str">
        <f t="shared" si="19"/>
        <v>KG</v>
      </c>
      <c r="O464" s="474"/>
      <c r="P464" s="142">
        <v>8.3699999999999992</v>
      </c>
      <c r="Q464" s="479">
        <f t="shared" si="20"/>
        <v>2500</v>
      </c>
      <c r="R464" s="479"/>
      <c r="S464" s="459">
        <f t="shared" si="21"/>
        <v>20924.999999999996</v>
      </c>
      <c r="T464" s="460"/>
      <c r="U464" s="7"/>
      <c r="AO464" s="6"/>
      <c r="AP464" s="6"/>
      <c r="AQ464" s="6"/>
      <c r="AR464" s="6"/>
      <c r="AS464" s="6"/>
      <c r="AT464" s="6"/>
      <c r="AU464" s="6"/>
      <c r="AV464" s="6"/>
      <c r="AW464" s="6"/>
      <c r="AX464" s="6"/>
    </row>
    <row r="465" spans="1:50" ht="14.85" customHeight="1">
      <c r="A465" s="453"/>
      <c r="B465" s="453"/>
      <c r="C465" s="453"/>
      <c r="D465" s="480"/>
      <c r="E465" s="474"/>
      <c r="F465" s="45"/>
      <c r="G465" s="453"/>
      <c r="H465" s="453"/>
      <c r="I465" s="510"/>
      <c r="J465" s="511"/>
      <c r="K465" s="482" t="str">
        <f t="shared" si="18"/>
        <v>TABLA CEP 1 CARA 20X300X2.5 CM</v>
      </c>
      <c r="L465" s="471"/>
      <c r="M465" s="472"/>
      <c r="N465" s="480" t="str">
        <f t="shared" si="19"/>
        <v>Unidad X 3M</v>
      </c>
      <c r="O465" s="474"/>
      <c r="P465" s="1">
        <f>P416</f>
        <v>1.2</v>
      </c>
      <c r="Q465" s="479">
        <f t="shared" si="20"/>
        <v>7000</v>
      </c>
      <c r="R465" s="479"/>
      <c r="S465" s="459">
        <f t="shared" si="21"/>
        <v>8400</v>
      </c>
      <c r="T465" s="460"/>
      <c r="U465" s="7"/>
      <c r="AO465" s="6"/>
      <c r="AP465" s="6"/>
      <c r="AQ465" s="6"/>
      <c r="AR465" s="6"/>
      <c r="AS465" s="6"/>
      <c r="AT465" s="6"/>
      <c r="AU465" s="6"/>
      <c r="AV465" s="6"/>
      <c r="AW465" s="6"/>
      <c r="AX465" s="6"/>
    </row>
    <row r="466" spans="1:50" ht="14.85" customHeight="1">
      <c r="A466" s="45"/>
      <c r="B466" s="45"/>
      <c r="C466" s="45"/>
      <c r="D466" s="1"/>
      <c r="E466" s="4"/>
      <c r="F466" s="45"/>
      <c r="G466" s="45"/>
      <c r="H466" s="45"/>
      <c r="I466" s="178"/>
      <c r="J466" s="179"/>
      <c r="K466" s="482" t="str">
        <f t="shared" si="18"/>
        <v>BASTIDOR ECONOMICO</v>
      </c>
      <c r="L466" s="471"/>
      <c r="M466" s="472"/>
      <c r="N466" s="480" t="str">
        <f t="shared" si="19"/>
        <v>Unidad X 3M</v>
      </c>
      <c r="O466" s="474"/>
      <c r="P466" s="1">
        <f>P417</f>
        <v>0.6</v>
      </c>
      <c r="Q466" s="479">
        <f t="shared" si="20"/>
        <v>2500</v>
      </c>
      <c r="R466" s="479"/>
      <c r="S466" s="459">
        <f t="shared" si="21"/>
        <v>1500</v>
      </c>
      <c r="T466" s="460"/>
      <c r="U466" s="7"/>
      <c r="AO466" s="6"/>
      <c r="AP466" s="6"/>
      <c r="AQ466" s="6"/>
      <c r="AR466" s="6"/>
      <c r="AS466" s="6"/>
      <c r="AT466" s="6"/>
      <c r="AU466" s="6"/>
      <c r="AV466" s="6"/>
      <c r="AW466" s="6"/>
      <c r="AX466" s="6"/>
    </row>
    <row r="467" spans="1:50" ht="14.85" customHeight="1">
      <c r="A467" s="453"/>
      <c r="B467" s="453"/>
      <c r="C467" s="453"/>
      <c r="D467" s="480"/>
      <c r="E467" s="474"/>
      <c r="F467" s="45"/>
      <c r="G467" s="453"/>
      <c r="H467" s="453"/>
      <c r="I467" s="510"/>
      <c r="J467" s="511"/>
      <c r="K467" s="501" t="str">
        <f t="shared" si="18"/>
        <v>PUNTILLA DE 2"</v>
      </c>
      <c r="L467" s="501"/>
      <c r="M467" s="501"/>
      <c r="N467" s="480" t="str">
        <f t="shared" si="19"/>
        <v>Libra</v>
      </c>
      <c r="O467" s="474"/>
      <c r="P467" s="45">
        <f>P418</f>
        <v>0.1</v>
      </c>
      <c r="Q467" s="479">
        <f t="shared" si="20"/>
        <v>2200</v>
      </c>
      <c r="R467" s="479"/>
      <c r="S467" s="459">
        <f t="shared" si="21"/>
        <v>220</v>
      </c>
      <c r="T467" s="460"/>
      <c r="U467" s="7"/>
    </row>
    <row r="468" spans="1:50" ht="14.85" customHeight="1">
      <c r="A468" s="453"/>
      <c r="B468" s="453"/>
      <c r="C468" s="453"/>
      <c r="D468" s="480"/>
      <c r="E468" s="474"/>
      <c r="F468" s="45"/>
      <c r="G468" s="453"/>
      <c r="H468" s="453"/>
      <c r="I468" s="510"/>
      <c r="J468" s="511"/>
      <c r="K468" s="482" t="str">
        <f t="shared" si="18"/>
        <v>ALAMBRE DE AMARRE</v>
      </c>
      <c r="L468" s="471"/>
      <c r="M468" s="472"/>
      <c r="N468" s="480" t="str">
        <f t="shared" si="19"/>
        <v>KG</v>
      </c>
      <c r="O468" s="474"/>
      <c r="P468" s="45">
        <f>P419</f>
        <v>7.0000000000000007E-2</v>
      </c>
      <c r="Q468" s="479">
        <f t="shared" si="20"/>
        <v>2800</v>
      </c>
      <c r="R468" s="479"/>
      <c r="S468" s="459">
        <f t="shared" si="21"/>
        <v>196.00000000000003</v>
      </c>
      <c r="T468" s="460"/>
      <c r="U468" s="7"/>
    </row>
    <row r="469" spans="1:50" ht="14.85" customHeight="1">
      <c r="A469" s="453"/>
      <c r="B469" s="453"/>
      <c r="C469" s="453"/>
      <c r="D469" s="480"/>
      <c r="E469" s="474"/>
      <c r="F469" s="45"/>
      <c r="G469" s="453"/>
      <c r="H469" s="453"/>
      <c r="I469" s="510"/>
      <c r="J469" s="511"/>
      <c r="K469" s="470" t="str">
        <f t="shared" si="18"/>
        <v>DESPERDICIO</v>
      </c>
      <c r="L469" s="471"/>
      <c r="M469" s="472"/>
      <c r="N469" s="473" t="str">
        <f t="shared" si="19"/>
        <v>%</v>
      </c>
      <c r="O469" s="474"/>
      <c r="P469" s="45">
        <f>P420</f>
        <v>0.05</v>
      </c>
      <c r="Q469" s="479">
        <f t="shared" si="20"/>
        <v>35216</v>
      </c>
      <c r="R469" s="479"/>
      <c r="S469" s="459">
        <f t="shared" si="21"/>
        <v>1760.8000000000002</v>
      </c>
      <c r="T469" s="460"/>
      <c r="U469" s="7"/>
    </row>
    <row r="470" spans="1:50" ht="14.85" customHeight="1">
      <c r="G470" s="453" t="s">
        <v>13</v>
      </c>
      <c r="H470" s="453"/>
      <c r="I470" s="510">
        <f>SUM(I463:J469)</f>
        <v>0</v>
      </c>
      <c r="J470" s="511"/>
      <c r="K470" s="71"/>
      <c r="L470" s="7"/>
      <c r="M470" s="7"/>
      <c r="N470" s="7"/>
      <c r="O470" s="7"/>
      <c r="P470" s="7"/>
      <c r="Q470" s="479" t="s">
        <v>13</v>
      </c>
      <c r="R470" s="479"/>
      <c r="S470" s="459">
        <f>SUM(S463:T469)</f>
        <v>78001.8</v>
      </c>
      <c r="T470" s="460"/>
      <c r="U470" s="7"/>
    </row>
    <row r="471" spans="1:50" ht="5.25" customHeight="1">
      <c r="G471" s="46"/>
      <c r="H471" s="46"/>
      <c r="I471" s="42"/>
      <c r="J471" s="79"/>
      <c r="K471" s="71"/>
      <c r="L471" s="7"/>
      <c r="M471" s="7"/>
      <c r="N471" s="7"/>
      <c r="O471" s="7"/>
      <c r="P471" s="7"/>
      <c r="Q471" s="98"/>
      <c r="R471" s="98"/>
      <c r="S471" s="9"/>
      <c r="T471" s="107"/>
      <c r="U471" s="7"/>
    </row>
    <row r="472" spans="1:50" ht="18">
      <c r="A472" s="76" t="s">
        <v>30</v>
      </c>
      <c r="B472" s="77"/>
      <c r="G472" s="46"/>
      <c r="H472" s="46"/>
      <c r="I472" s="42"/>
      <c r="J472" s="79"/>
      <c r="K472" s="76" t="s">
        <v>30</v>
      </c>
      <c r="L472" s="77"/>
      <c r="M472" s="7"/>
      <c r="N472" s="7"/>
      <c r="O472" s="7"/>
      <c r="P472" s="7"/>
      <c r="Q472" s="98"/>
      <c r="R472" s="98"/>
      <c r="S472" s="9"/>
      <c r="T472" s="107"/>
      <c r="U472" s="7"/>
    </row>
    <row r="473" spans="1:50" ht="14.85" customHeight="1">
      <c r="A473" s="464" t="s">
        <v>26</v>
      </c>
      <c r="B473" s="464"/>
      <c r="C473" s="47" t="s">
        <v>31</v>
      </c>
      <c r="D473" s="47" t="s">
        <v>32</v>
      </c>
      <c r="E473" s="464" t="s">
        <v>33</v>
      </c>
      <c r="F473" s="464"/>
      <c r="G473" s="464" t="s">
        <v>34</v>
      </c>
      <c r="H473" s="464"/>
      <c r="I473" s="499" t="s">
        <v>11</v>
      </c>
      <c r="J473" s="499"/>
      <c r="K473" s="464" t="s">
        <v>26</v>
      </c>
      <c r="L473" s="464"/>
      <c r="M473" s="47" t="s">
        <v>31</v>
      </c>
      <c r="N473" s="47" t="s">
        <v>32</v>
      </c>
      <c r="O473" s="464" t="s">
        <v>33</v>
      </c>
      <c r="P473" s="464"/>
      <c r="Q473" s="454" t="s">
        <v>34</v>
      </c>
      <c r="R473" s="454"/>
      <c r="S473" s="455" t="s">
        <v>11</v>
      </c>
      <c r="T473" s="455"/>
      <c r="U473" s="7"/>
    </row>
    <row r="474" spans="1:50" ht="14.85" customHeight="1">
      <c r="A474" s="453"/>
      <c r="B474" s="453"/>
      <c r="C474" s="5"/>
      <c r="D474" s="5"/>
      <c r="E474" s="453"/>
      <c r="F474" s="453"/>
      <c r="G474" s="453"/>
      <c r="H474" s="453"/>
      <c r="I474" s="492"/>
      <c r="J474" s="492"/>
      <c r="K474" s="453"/>
      <c r="L474" s="453"/>
      <c r="M474" s="5"/>
      <c r="N474" s="5"/>
      <c r="O474" s="453"/>
      <c r="P474" s="453"/>
      <c r="Q474" s="479"/>
      <c r="R474" s="479"/>
      <c r="S474" s="478"/>
      <c r="T474" s="478"/>
      <c r="U474" s="7"/>
    </row>
    <row r="475" spans="1:50" ht="14.85" customHeight="1">
      <c r="A475" s="453"/>
      <c r="B475" s="453"/>
      <c r="C475" s="5"/>
      <c r="D475" s="5"/>
      <c r="E475" s="453"/>
      <c r="F475" s="453"/>
      <c r="G475" s="453"/>
      <c r="H475" s="453"/>
      <c r="I475" s="492"/>
      <c r="J475" s="492"/>
      <c r="K475" s="453"/>
      <c r="L475" s="453"/>
      <c r="M475" s="5"/>
      <c r="N475" s="5"/>
      <c r="O475" s="453"/>
      <c r="P475" s="453"/>
      <c r="Q475" s="479"/>
      <c r="R475" s="479"/>
      <c r="S475" s="478"/>
      <c r="T475" s="478"/>
      <c r="U475" s="7"/>
    </row>
    <row r="476" spans="1:50" ht="14.85" customHeight="1">
      <c r="A476" s="453"/>
      <c r="B476" s="453"/>
      <c r="C476" s="5"/>
      <c r="D476" s="5"/>
      <c r="E476" s="453"/>
      <c r="F476" s="453"/>
      <c r="G476" s="453"/>
      <c r="H476" s="453"/>
      <c r="I476" s="492"/>
      <c r="J476" s="492"/>
      <c r="K476" s="453"/>
      <c r="L476" s="453"/>
      <c r="M476" s="5"/>
      <c r="N476" s="5"/>
      <c r="O476" s="453"/>
      <c r="P476" s="453"/>
      <c r="Q476" s="479"/>
      <c r="R476" s="479"/>
      <c r="S476" s="478"/>
      <c r="T476" s="478"/>
      <c r="U476" s="7"/>
    </row>
    <row r="477" spans="1:50" ht="14.85" customHeight="1">
      <c r="A477" s="78"/>
      <c r="B477" s="46"/>
      <c r="E477" s="46"/>
      <c r="F477" s="46"/>
      <c r="G477" s="453" t="s">
        <v>13</v>
      </c>
      <c r="H477" s="453"/>
      <c r="I477" s="492">
        <f>SUM(I474:J476)</f>
        <v>0</v>
      </c>
      <c r="J477" s="492"/>
      <c r="K477" s="78"/>
      <c r="L477" s="46"/>
      <c r="M477" s="7"/>
      <c r="N477" s="7"/>
      <c r="O477" s="46"/>
      <c r="P477" s="46"/>
      <c r="Q477" s="479" t="s">
        <v>13</v>
      </c>
      <c r="R477" s="479"/>
      <c r="S477" s="478">
        <f>SUM(S474:T476)</f>
        <v>0</v>
      </c>
      <c r="T477" s="478"/>
      <c r="U477" s="7"/>
    </row>
    <row r="478" spans="1:50" ht="6.75" customHeight="1">
      <c r="A478" s="78"/>
      <c r="B478" s="46"/>
      <c r="E478" s="46"/>
      <c r="F478" s="46"/>
      <c r="G478" s="46"/>
      <c r="H478" s="46"/>
      <c r="I478" s="42"/>
      <c r="J478" s="79"/>
      <c r="K478" s="78"/>
      <c r="L478" s="46"/>
      <c r="M478" s="7"/>
      <c r="N478" s="7"/>
      <c r="O478" s="46"/>
      <c r="P478" s="46"/>
      <c r="Q478" s="98"/>
      <c r="R478" s="98"/>
      <c r="S478" s="10"/>
      <c r="T478" s="108"/>
      <c r="U478" s="7"/>
    </row>
    <row r="479" spans="1:50" ht="18">
      <c r="A479" s="76" t="s">
        <v>35</v>
      </c>
      <c r="K479" s="76" t="s">
        <v>35</v>
      </c>
      <c r="L479" s="7"/>
      <c r="M479" s="7"/>
      <c r="N479" s="7"/>
      <c r="O479" s="7"/>
      <c r="P479" s="7"/>
      <c r="Q479" s="105"/>
      <c r="R479" s="105"/>
      <c r="S479" s="7"/>
      <c r="T479" s="106"/>
      <c r="U479" s="7"/>
    </row>
    <row r="480" spans="1:50" ht="32.25" customHeight="1">
      <c r="A480" s="456" t="s">
        <v>36</v>
      </c>
      <c r="B480" s="457"/>
      <c r="C480" s="457"/>
      <c r="D480" s="457"/>
      <c r="E480" s="457"/>
      <c r="F480" s="458"/>
      <c r="G480" s="537" t="s">
        <v>42</v>
      </c>
      <c r="H480" s="538"/>
      <c r="I480" s="555" t="s">
        <v>11</v>
      </c>
      <c r="J480" s="556"/>
      <c r="K480" s="456" t="s">
        <v>36</v>
      </c>
      <c r="L480" s="457"/>
      <c r="M480" s="457"/>
      <c r="N480" s="457"/>
      <c r="O480" s="457"/>
      <c r="P480" s="458"/>
      <c r="Q480" s="465" t="s">
        <v>42</v>
      </c>
      <c r="R480" s="466"/>
      <c r="S480" s="499" t="s">
        <v>11</v>
      </c>
      <c r="T480" s="499"/>
      <c r="U480" s="7"/>
    </row>
    <row r="481" spans="1:21" ht="14.85" customHeight="1">
      <c r="A481" s="480" t="s">
        <v>43</v>
      </c>
      <c r="B481" s="474"/>
      <c r="C481" s="474"/>
      <c r="D481" s="474"/>
      <c r="E481" s="474"/>
      <c r="F481" s="502"/>
      <c r="G481" s="641" t="s">
        <v>281</v>
      </c>
      <c r="H481" s="453"/>
      <c r="I481" s="492" t="e">
        <f>#REF!</f>
        <v>#REF!</v>
      </c>
      <c r="J481" s="492"/>
      <c r="K481" s="473" t="s">
        <v>283</v>
      </c>
      <c r="L481" s="474"/>
      <c r="M481" s="474"/>
      <c r="N481" s="474"/>
      <c r="O481" s="474"/>
      <c r="P481" s="502"/>
      <c r="Q481" s="598" t="s">
        <v>250</v>
      </c>
      <c r="R481" s="479"/>
      <c r="S481" s="492" t="e">
        <f>#REF!</f>
        <v>#REF!</v>
      </c>
      <c r="T481" s="492"/>
      <c r="U481" s="7"/>
    </row>
    <row r="482" spans="1:21" ht="14.85" customHeight="1">
      <c r="A482" s="480"/>
      <c r="B482" s="474"/>
      <c r="C482" s="474"/>
      <c r="D482" s="474"/>
      <c r="E482" s="474"/>
      <c r="F482" s="502"/>
      <c r="G482" s="453"/>
      <c r="H482" s="453"/>
      <c r="I482" s="492"/>
      <c r="J482" s="492"/>
      <c r="K482" s="480"/>
      <c r="L482" s="474"/>
      <c r="M482" s="474"/>
      <c r="N482" s="474"/>
      <c r="O482" s="474"/>
      <c r="P482" s="502"/>
      <c r="Q482" s="479"/>
      <c r="R482" s="479"/>
      <c r="S482" s="492"/>
      <c r="T482" s="492"/>
      <c r="U482" s="7"/>
    </row>
    <row r="483" spans="1:21" ht="14.85" customHeight="1">
      <c r="A483" s="461"/>
      <c r="B483" s="462"/>
      <c r="E483" s="462"/>
      <c r="F483" s="462"/>
      <c r="G483" s="453" t="s">
        <v>13</v>
      </c>
      <c r="H483" s="453"/>
      <c r="I483" s="492" t="e">
        <f>SUM(I481:J482)</f>
        <v>#REF!</v>
      </c>
      <c r="J483" s="492"/>
      <c r="K483" s="461"/>
      <c r="L483" s="462"/>
      <c r="M483" s="7"/>
      <c r="N483" s="7"/>
      <c r="O483" s="462"/>
      <c r="P483" s="462"/>
      <c r="Q483" s="479" t="s">
        <v>13</v>
      </c>
      <c r="R483" s="479"/>
      <c r="S483" s="492" t="e">
        <f>SUM(S481:T482)</f>
        <v>#REF!</v>
      </c>
      <c r="T483" s="492"/>
      <c r="U483" s="7"/>
    </row>
    <row r="484" spans="1:21" ht="6.75" customHeight="1">
      <c r="G484" s="500"/>
      <c r="H484" s="500"/>
      <c r="I484" s="535"/>
      <c r="J484" s="536"/>
      <c r="K484" s="71"/>
      <c r="L484" s="7"/>
      <c r="M484" s="7"/>
      <c r="N484" s="7"/>
      <c r="O484" s="7"/>
      <c r="P484" s="7"/>
      <c r="Q484" s="599"/>
      <c r="R484" s="599"/>
      <c r="S484" s="535"/>
      <c r="T484" s="536"/>
      <c r="U484" s="7"/>
    </row>
    <row r="485" spans="1:21" ht="18">
      <c r="A485" s="76" t="s">
        <v>38</v>
      </c>
      <c r="G485" s="46"/>
      <c r="H485" s="46"/>
      <c r="I485" s="42"/>
      <c r="J485" s="79"/>
      <c r="K485" s="76" t="s">
        <v>38</v>
      </c>
      <c r="L485" s="7"/>
      <c r="M485" s="7"/>
      <c r="N485" s="7"/>
      <c r="O485" s="7"/>
      <c r="P485" s="7"/>
      <c r="Q485" s="98"/>
      <c r="R485" s="98"/>
      <c r="S485" s="42"/>
      <c r="T485" s="79"/>
      <c r="U485" s="7"/>
    </row>
    <row r="486" spans="1:21">
      <c r="A486" s="463" t="s">
        <v>25</v>
      </c>
      <c r="B486" s="463"/>
      <c r="C486" s="463"/>
      <c r="D486" s="463"/>
      <c r="E486" s="463"/>
      <c r="F486" s="463"/>
      <c r="G486" s="463" t="s">
        <v>39</v>
      </c>
      <c r="H486" s="463"/>
      <c r="I486" s="477" t="s">
        <v>11</v>
      </c>
      <c r="J486" s="477"/>
      <c r="K486" s="463" t="s">
        <v>25</v>
      </c>
      <c r="L486" s="463"/>
      <c r="M486" s="463"/>
      <c r="N486" s="463"/>
      <c r="O486" s="463"/>
      <c r="P486" s="463"/>
      <c r="Q486" s="485" t="s">
        <v>39</v>
      </c>
      <c r="R486" s="485"/>
      <c r="S486" s="477" t="s">
        <v>11</v>
      </c>
      <c r="T486" s="477"/>
      <c r="U486" s="7"/>
    </row>
    <row r="487" spans="1:21" ht="14.85" customHeight="1">
      <c r="A487" s="469" t="s">
        <v>147</v>
      </c>
      <c r="B487" s="469"/>
      <c r="C487" s="469"/>
      <c r="D487" s="469"/>
      <c r="E487" s="469"/>
      <c r="F487" s="532"/>
      <c r="G487" s="533">
        <f>$G$47</f>
        <v>0.25</v>
      </c>
      <c r="H487" s="533"/>
      <c r="I487" s="534" t="e">
        <f>(I483+I477+I470+I459)*G487</f>
        <v>#REF!</v>
      </c>
      <c r="J487" s="534"/>
      <c r="K487" s="469" t="s">
        <v>147</v>
      </c>
      <c r="L487" s="469"/>
      <c r="M487" s="469"/>
      <c r="N487" s="469"/>
      <c r="O487" s="469"/>
      <c r="P487" s="532"/>
      <c r="Q487" s="533">
        <f>$G$47</f>
        <v>0.25</v>
      </c>
      <c r="R487" s="533"/>
      <c r="S487" s="534" t="e">
        <f>(S483+S477+S470+S459)*Q487</f>
        <v>#REF!</v>
      </c>
      <c r="T487" s="534"/>
      <c r="U487" s="7"/>
    </row>
    <row r="488" spans="1:21" ht="14.85" customHeight="1">
      <c r="A488" s="483"/>
      <c r="B488" s="484"/>
      <c r="C488" s="484"/>
      <c r="D488" s="484"/>
      <c r="E488" s="484"/>
      <c r="F488" s="484"/>
      <c r="G488" s="453" t="s">
        <v>13</v>
      </c>
      <c r="H488" s="453"/>
      <c r="I488" s="492" t="e">
        <f>I487</f>
        <v>#REF!</v>
      </c>
      <c r="J488" s="492"/>
      <c r="K488" s="483"/>
      <c r="L488" s="484"/>
      <c r="M488" s="484"/>
      <c r="N488" s="484"/>
      <c r="O488" s="484"/>
      <c r="P488" s="484"/>
      <c r="Q488" s="479" t="s">
        <v>13</v>
      </c>
      <c r="R488" s="479"/>
      <c r="S488" s="492" t="e">
        <f>S487</f>
        <v>#REF!</v>
      </c>
      <c r="T488" s="492"/>
      <c r="U488" s="7"/>
    </row>
    <row r="489" spans="1:21" ht="14.85" customHeight="1">
      <c r="A489" s="483"/>
      <c r="B489" s="484"/>
      <c r="C489" s="484"/>
      <c r="D489" s="484"/>
      <c r="E489" s="484"/>
      <c r="F489" s="484"/>
      <c r="G489" s="489"/>
      <c r="H489" s="489"/>
      <c r="I489" s="490"/>
      <c r="J489" s="491"/>
      <c r="K489" s="483"/>
      <c r="L489" s="484"/>
      <c r="M489" s="484"/>
      <c r="N489" s="484"/>
      <c r="O489" s="484"/>
      <c r="P489" s="484"/>
      <c r="Q489" s="596"/>
      <c r="R489" s="596"/>
      <c r="S489" s="490"/>
      <c r="T489" s="491"/>
      <c r="U489" s="7"/>
    </row>
    <row r="490" spans="1:21" ht="14.85" customHeight="1">
      <c r="A490" s="453" t="s">
        <v>148</v>
      </c>
      <c r="B490" s="453"/>
      <c r="C490" s="453"/>
      <c r="D490" s="453"/>
      <c r="E490" s="453"/>
      <c r="F490" s="453"/>
      <c r="G490" s="453"/>
      <c r="H490" s="453"/>
      <c r="I490" s="492" t="e">
        <f>#REF!</f>
        <v>#REF!</v>
      </c>
      <c r="J490" s="492"/>
      <c r="K490" s="453" t="s">
        <v>148</v>
      </c>
      <c r="L490" s="453"/>
      <c r="M490" s="453"/>
      <c r="N490" s="453"/>
      <c r="O490" s="453"/>
      <c r="P490" s="453"/>
      <c r="Q490" s="453"/>
      <c r="R490" s="453"/>
      <c r="S490" s="492">
        <v>99000</v>
      </c>
      <c r="T490" s="492"/>
      <c r="U490" s="7"/>
    </row>
    <row r="491" spans="1:21" ht="20.25">
      <c r="A491" s="518" t="s">
        <v>16</v>
      </c>
      <c r="B491" s="519"/>
      <c r="C491" s="519"/>
      <c r="D491" s="519"/>
      <c r="E491" s="519"/>
      <c r="F491" s="519"/>
      <c r="G491" s="519"/>
      <c r="H491" s="519"/>
      <c r="I491" s="519"/>
      <c r="J491" s="544"/>
      <c r="K491" s="518" t="s">
        <v>16</v>
      </c>
      <c r="L491" s="519"/>
      <c r="M491" s="519"/>
      <c r="N491" s="519"/>
      <c r="O491" s="519"/>
      <c r="P491" s="519"/>
      <c r="Q491" s="519"/>
      <c r="R491" s="519"/>
      <c r="S491" s="519"/>
      <c r="T491" s="544"/>
      <c r="U491" s="7"/>
    </row>
    <row r="492" spans="1:21" s="6" customFormat="1" ht="8.25" customHeight="1">
      <c r="A492" s="70"/>
      <c r="B492" s="11"/>
      <c r="C492" s="11"/>
      <c r="D492" s="11"/>
      <c r="E492" s="11"/>
      <c r="F492" s="11"/>
      <c r="G492" s="11"/>
      <c r="H492" s="11"/>
      <c r="I492" s="67"/>
      <c r="J492" s="84"/>
      <c r="K492" s="70"/>
      <c r="L492" s="11"/>
      <c r="M492" s="11"/>
      <c r="N492" s="11"/>
      <c r="O492" s="11"/>
      <c r="P492" s="11"/>
      <c r="Q492" s="11"/>
      <c r="R492" s="11"/>
      <c r="S492" s="67"/>
      <c r="T492" s="84"/>
      <c r="U492" s="62"/>
    </row>
    <row r="493" spans="1:21" ht="14.85" customHeight="1">
      <c r="A493" s="501" t="s">
        <v>4</v>
      </c>
      <c r="B493" s="501"/>
      <c r="C493" s="453" t="str">
        <f>$C$3</f>
        <v>READECUACIÓN SEDE SERVICIOS GENERALES</v>
      </c>
      <c r="D493" s="453"/>
      <c r="E493" s="453"/>
      <c r="F493" s="453"/>
      <c r="G493" s="453"/>
      <c r="H493" s="453"/>
      <c r="I493" s="453"/>
      <c r="J493" s="453"/>
      <c r="K493" s="501" t="s">
        <v>4</v>
      </c>
      <c r="L493" s="501"/>
      <c r="M493" s="453" t="str">
        <f>$C$3</f>
        <v>READECUACIÓN SEDE SERVICIOS GENERALES</v>
      </c>
      <c r="N493" s="453"/>
      <c r="O493" s="453"/>
      <c r="P493" s="453"/>
      <c r="Q493" s="453"/>
      <c r="R493" s="453"/>
      <c r="S493" s="453"/>
      <c r="T493" s="453"/>
      <c r="U493" s="7"/>
    </row>
    <row r="494" spans="1:21" ht="14.85" customHeight="1">
      <c r="A494" s="501" t="s">
        <v>5</v>
      </c>
      <c r="B494" s="501"/>
      <c r="C494" s="453" t="str">
        <f>$C$4</f>
        <v>UNIVERSIDAD DEL CAUCA -SERVICIOS GENERALES</v>
      </c>
      <c r="D494" s="453"/>
      <c r="E494" s="453"/>
      <c r="F494" s="453"/>
      <c r="G494" s="453"/>
      <c r="H494" s="453"/>
      <c r="I494" s="453"/>
      <c r="J494" s="453"/>
      <c r="K494" s="501" t="s">
        <v>5</v>
      </c>
      <c r="L494" s="501"/>
      <c r="M494" s="453" t="str">
        <f>$C$4</f>
        <v>UNIVERSIDAD DEL CAUCA -SERVICIOS GENERALES</v>
      </c>
      <c r="N494" s="453"/>
      <c r="O494" s="453"/>
      <c r="P494" s="453"/>
      <c r="Q494" s="453"/>
      <c r="R494" s="453"/>
      <c r="S494" s="453"/>
      <c r="T494" s="453"/>
      <c r="U494" s="7"/>
    </row>
    <row r="495" spans="1:21" ht="14.85" customHeight="1">
      <c r="A495" s="501" t="s">
        <v>17</v>
      </c>
      <c r="B495" s="501"/>
      <c r="C495" s="453" t="str">
        <f>$C$5</f>
        <v>UNIVERSIDAD DEL CAUCA</v>
      </c>
      <c r="D495" s="453"/>
      <c r="E495" s="453"/>
      <c r="F495" s="453"/>
      <c r="G495" s="453"/>
      <c r="H495" s="453"/>
      <c r="I495" s="453"/>
      <c r="J495" s="453"/>
      <c r="K495" s="501" t="s">
        <v>17</v>
      </c>
      <c r="L495" s="501"/>
      <c r="M495" s="453" t="str">
        <f>$C$5</f>
        <v>UNIVERSIDAD DEL CAUCA</v>
      </c>
      <c r="N495" s="453"/>
      <c r="O495" s="453"/>
      <c r="P495" s="453"/>
      <c r="Q495" s="453"/>
      <c r="R495" s="453"/>
      <c r="S495" s="453"/>
      <c r="T495" s="453"/>
      <c r="U495" s="7"/>
    </row>
    <row r="496" spans="1:21" ht="14.85" customHeight="1">
      <c r="A496" s="482" t="s">
        <v>18</v>
      </c>
      <c r="B496" s="472"/>
      <c r="C496" s="480" t="str">
        <f>$C$6</f>
        <v>ING. JOHN JAIRO LEDEZMA SOLANO</v>
      </c>
      <c r="D496" s="474"/>
      <c r="E496" s="474"/>
      <c r="F496" s="474"/>
      <c r="G496" s="474"/>
      <c r="H496" s="474"/>
      <c r="I496" s="474"/>
      <c r="J496" s="502"/>
      <c r="K496" s="482" t="s">
        <v>18</v>
      </c>
      <c r="L496" s="472"/>
      <c r="M496" s="480" t="str">
        <f>$C$6</f>
        <v>ING. JOHN JAIRO LEDEZMA SOLANO</v>
      </c>
      <c r="N496" s="474"/>
      <c r="O496" s="474"/>
      <c r="P496" s="474"/>
      <c r="Q496" s="474"/>
      <c r="R496" s="474"/>
      <c r="S496" s="474"/>
      <c r="T496" s="502"/>
      <c r="U496" s="7"/>
    </row>
    <row r="497" spans="1:21" ht="14.85" customHeight="1">
      <c r="A497" s="501" t="s">
        <v>6</v>
      </c>
      <c r="B497" s="501"/>
      <c r="C497" s="539" t="str">
        <f>$C$7</f>
        <v>FEBRERO DE 2011</v>
      </c>
      <c r="D497" s="540"/>
      <c r="E497" s="540"/>
      <c r="F497" s="531" t="str">
        <f>$F$7</f>
        <v>MP 19202-128892 CAU</v>
      </c>
      <c r="G497" s="531"/>
      <c r="H497" s="531"/>
      <c r="I497" s="531"/>
      <c r="J497" s="531"/>
      <c r="K497" s="501" t="s">
        <v>6</v>
      </c>
      <c r="L497" s="501"/>
      <c r="M497" s="539" t="str">
        <f>$C$7</f>
        <v>FEBRERO DE 2011</v>
      </c>
      <c r="N497" s="540"/>
      <c r="O497" s="540"/>
      <c r="P497" s="531" t="str">
        <f>$F$7</f>
        <v>MP 19202-128892 CAU</v>
      </c>
      <c r="Q497" s="531"/>
      <c r="R497" s="531"/>
      <c r="S497" s="531"/>
      <c r="T497" s="531"/>
      <c r="U497" s="7"/>
    </row>
    <row r="498" spans="1:21" ht="4.5" customHeight="1">
      <c r="B498" s="72"/>
      <c r="C498" s="72"/>
      <c r="D498" s="72"/>
      <c r="E498" s="72"/>
      <c r="F498" s="72"/>
      <c r="G498" s="72"/>
      <c r="K498" s="71"/>
      <c r="L498" s="72"/>
      <c r="M498" s="72"/>
      <c r="N498" s="72"/>
      <c r="O498" s="72"/>
      <c r="P498" s="72"/>
      <c r="Q498" s="72"/>
      <c r="R498" s="7"/>
      <c r="S498" s="85"/>
      <c r="T498" s="86"/>
      <c r="U498" s="7"/>
    </row>
    <row r="499" spans="1:21" ht="14.85" customHeight="1">
      <c r="A499" s="5" t="s">
        <v>9</v>
      </c>
      <c r="B499" s="549" t="s">
        <v>8</v>
      </c>
      <c r="C499" s="453" t="e">
        <f>#REF!</f>
        <v>#REF!</v>
      </c>
      <c r="D499" s="453"/>
      <c r="E499" s="453"/>
      <c r="F499" s="549" t="s">
        <v>10</v>
      </c>
      <c r="G499" s="549" t="e">
        <f>#REF!</f>
        <v>#REF!</v>
      </c>
      <c r="H499" s="513" t="s">
        <v>23</v>
      </c>
      <c r="I499" s="500"/>
      <c r="J499" s="514"/>
      <c r="K499" s="5" t="s">
        <v>9</v>
      </c>
      <c r="L499" s="549" t="s">
        <v>8</v>
      </c>
      <c r="M499" s="453" t="e">
        <f>#REF!</f>
        <v>#REF!</v>
      </c>
      <c r="N499" s="453"/>
      <c r="O499" s="453"/>
      <c r="P499" s="549" t="s">
        <v>10</v>
      </c>
      <c r="Q499" s="549" t="e">
        <f>#REF!</f>
        <v>#REF!</v>
      </c>
      <c r="R499" s="513" t="s">
        <v>23</v>
      </c>
      <c r="S499" s="500"/>
      <c r="T499" s="514"/>
      <c r="U499" s="7"/>
    </row>
    <row r="500" spans="1:21" ht="14.85" customHeight="1">
      <c r="A500" s="59" t="e">
        <f>#REF!</f>
        <v>#REF!</v>
      </c>
      <c r="B500" s="550"/>
      <c r="C500" s="453"/>
      <c r="D500" s="453"/>
      <c r="E500" s="453"/>
      <c r="F500" s="550"/>
      <c r="G500" s="550"/>
      <c r="H500" s="1"/>
      <c r="I500" s="68" t="s">
        <v>24</v>
      </c>
      <c r="J500" s="69"/>
      <c r="K500" s="59" t="e">
        <f>#REF!</f>
        <v>#REF!</v>
      </c>
      <c r="L500" s="550"/>
      <c r="M500" s="453"/>
      <c r="N500" s="453"/>
      <c r="O500" s="453"/>
      <c r="P500" s="550"/>
      <c r="Q500" s="550"/>
      <c r="R500" s="1"/>
      <c r="S500" s="68" t="s">
        <v>24</v>
      </c>
      <c r="T500" s="69"/>
      <c r="U500" s="7"/>
    </row>
    <row r="501" spans="1:21" ht="14.85" customHeight="1">
      <c r="A501" s="5" t="s">
        <v>9</v>
      </c>
      <c r="B501" s="549" t="s">
        <v>7</v>
      </c>
      <c r="C501" s="653" t="e">
        <f>#REF!</f>
        <v>#REF!</v>
      </c>
      <c r="D501" s="653"/>
      <c r="E501" s="653"/>
      <c r="F501" s="480" t="s">
        <v>22</v>
      </c>
      <c r="G501" s="502"/>
      <c r="H501" s="513"/>
      <c r="I501" s="500"/>
      <c r="J501" s="514"/>
      <c r="K501" s="5" t="s">
        <v>9</v>
      </c>
      <c r="L501" s="549" t="s">
        <v>7</v>
      </c>
      <c r="M501" s="565" t="e">
        <f>#REF!</f>
        <v>#REF!</v>
      </c>
      <c r="N501" s="566"/>
      <c r="O501" s="567"/>
      <c r="P501" s="480" t="s">
        <v>22</v>
      </c>
      <c r="Q501" s="502"/>
      <c r="R501" s="513"/>
      <c r="S501" s="500"/>
      <c r="T501" s="514"/>
      <c r="U501" s="7"/>
    </row>
    <row r="502" spans="1:21" ht="33" customHeight="1">
      <c r="A502" s="60" t="e">
        <f>#REF!</f>
        <v>#REF!</v>
      </c>
      <c r="B502" s="550"/>
      <c r="C502" s="653"/>
      <c r="D502" s="653"/>
      <c r="E502" s="653"/>
      <c r="F502" s="515"/>
      <c r="G502" s="516"/>
      <c r="H502" s="516"/>
      <c r="I502" s="516"/>
      <c r="J502" s="517"/>
      <c r="K502" s="60" t="e">
        <f>#REF!</f>
        <v>#REF!</v>
      </c>
      <c r="L502" s="550"/>
      <c r="M502" s="568"/>
      <c r="N502" s="569"/>
      <c r="O502" s="570"/>
      <c r="P502" s="515"/>
      <c r="Q502" s="516"/>
      <c r="R502" s="516"/>
      <c r="S502" s="516"/>
      <c r="T502" s="517"/>
      <c r="U502" s="7"/>
    </row>
    <row r="503" spans="1:21" ht="3.75" customHeight="1">
      <c r="K503" s="71"/>
      <c r="L503" s="7"/>
      <c r="M503" s="7"/>
      <c r="N503" s="7"/>
      <c r="O503" s="7"/>
      <c r="P503" s="7"/>
      <c r="Q503" s="7"/>
      <c r="R503" s="7"/>
      <c r="S503" s="85"/>
      <c r="T503" s="86"/>
      <c r="U503" s="7"/>
    </row>
    <row r="504" spans="1:21" ht="18">
      <c r="A504" s="557" t="s">
        <v>27</v>
      </c>
      <c r="B504" s="558"/>
      <c r="K504" s="557" t="s">
        <v>27</v>
      </c>
      <c r="L504" s="558"/>
      <c r="M504" s="7"/>
      <c r="N504" s="7"/>
      <c r="O504" s="7"/>
      <c r="P504" s="7"/>
      <c r="Q504" s="7"/>
      <c r="R504" s="7"/>
      <c r="S504" s="85"/>
      <c r="T504" s="86"/>
      <c r="U504" s="7"/>
    </row>
    <row r="505" spans="1:21" ht="33" customHeight="1">
      <c r="A505" s="464" t="s">
        <v>25</v>
      </c>
      <c r="B505" s="464"/>
      <c r="C505" s="464"/>
      <c r="D505" s="47" t="s">
        <v>28</v>
      </c>
      <c r="E505" s="537" t="s">
        <v>14</v>
      </c>
      <c r="F505" s="538"/>
      <c r="G505" s="537" t="s">
        <v>12</v>
      </c>
      <c r="H505" s="538"/>
      <c r="I505" s="456" t="s">
        <v>11</v>
      </c>
      <c r="J505" s="458"/>
      <c r="K505" s="464" t="s">
        <v>25</v>
      </c>
      <c r="L505" s="464"/>
      <c r="M505" s="464"/>
      <c r="N505" s="47" t="s">
        <v>28</v>
      </c>
      <c r="O505" s="537" t="s">
        <v>14</v>
      </c>
      <c r="P505" s="538"/>
      <c r="Q505" s="537" t="s">
        <v>12</v>
      </c>
      <c r="R505" s="538"/>
      <c r="S505" s="456" t="s">
        <v>11</v>
      </c>
      <c r="T505" s="458"/>
      <c r="U505" s="7"/>
    </row>
    <row r="506" spans="1:21" ht="14.85" customHeight="1">
      <c r="A506" s="532" t="s">
        <v>79</v>
      </c>
      <c r="B506" s="521"/>
      <c r="C506" s="578"/>
      <c r="D506" s="48" t="s">
        <v>41</v>
      </c>
      <c r="E506" s="475"/>
      <c r="F506" s="476"/>
      <c r="G506" s="475"/>
      <c r="H506" s="476"/>
      <c r="I506" s="467" t="e">
        <f>I531*0.05</f>
        <v>#REF!</v>
      </c>
      <c r="J506" s="468"/>
      <c r="K506" s="532" t="s">
        <v>79</v>
      </c>
      <c r="L506" s="521"/>
      <c r="M506" s="578"/>
      <c r="N506" s="48" t="s">
        <v>41</v>
      </c>
      <c r="O506" s="475"/>
      <c r="P506" s="476"/>
      <c r="Q506" s="475"/>
      <c r="R506" s="476"/>
      <c r="S506" s="467" t="e">
        <f>S531*0.05</f>
        <v>#REF!</v>
      </c>
      <c r="T506" s="468"/>
      <c r="U506" s="7"/>
    </row>
    <row r="507" spans="1:21" ht="14.85" customHeight="1">
      <c r="A507" s="639" t="s">
        <v>300</v>
      </c>
      <c r="B507" s="469"/>
      <c r="C507" s="469"/>
      <c r="D507" s="143" t="s">
        <v>144</v>
      </c>
      <c r="E507" s="532">
        <f>EQUIPO!D2</f>
        <v>950</v>
      </c>
      <c r="F507" s="578"/>
      <c r="G507" s="654">
        <f>I507/E507</f>
        <v>0.4</v>
      </c>
      <c r="H507" s="469"/>
      <c r="I507" s="467">
        <v>380</v>
      </c>
      <c r="J507" s="582"/>
      <c r="K507" s="639" t="str">
        <f>EQUIPO!B2</f>
        <v xml:space="preserve">Andamio  Metalico tubular  </v>
      </c>
      <c r="L507" s="469"/>
      <c r="M507" s="469"/>
      <c r="N507" s="143" t="s">
        <v>144</v>
      </c>
      <c r="O507" s="532">
        <v>3.7</v>
      </c>
      <c r="P507" s="578"/>
      <c r="Q507" s="664">
        <f>S507*O507</f>
        <v>3515</v>
      </c>
      <c r="R507" s="469"/>
      <c r="S507" s="467">
        <f>EQUIPO!D2</f>
        <v>950</v>
      </c>
      <c r="T507" s="582"/>
      <c r="U507" s="7"/>
    </row>
    <row r="508" spans="1:21" ht="14.85" customHeight="1">
      <c r="G508" s="453" t="s">
        <v>13</v>
      </c>
      <c r="H508" s="453"/>
      <c r="I508" s="510" t="e">
        <f>SUM(I506:J507)</f>
        <v>#REF!</v>
      </c>
      <c r="J508" s="511"/>
      <c r="K508" s="71"/>
      <c r="L508" s="7"/>
      <c r="M508" s="7"/>
      <c r="N508" s="7"/>
      <c r="O508" s="7"/>
      <c r="P508" s="7"/>
      <c r="Q508" s="453" t="s">
        <v>13</v>
      </c>
      <c r="R508" s="453"/>
      <c r="S508" s="510" t="e">
        <f>SUM(S506:T507)</f>
        <v>#REF!</v>
      </c>
      <c r="T508" s="511"/>
      <c r="U508" s="7"/>
    </row>
    <row r="509" spans="1:21" ht="6" customHeight="1">
      <c r="K509" s="71"/>
      <c r="L509" s="7"/>
      <c r="M509" s="7"/>
      <c r="N509" s="7"/>
      <c r="O509" s="7"/>
      <c r="P509" s="7"/>
      <c r="Q509" s="7"/>
      <c r="R509" s="7"/>
      <c r="S509" s="85"/>
      <c r="T509" s="86"/>
      <c r="U509" s="7"/>
    </row>
    <row r="510" spans="1:21" ht="15.75" customHeight="1">
      <c r="A510" s="76" t="s">
        <v>29</v>
      </c>
      <c r="K510" s="76" t="s">
        <v>29</v>
      </c>
      <c r="L510" s="7"/>
      <c r="M510" s="7"/>
      <c r="N510" s="7"/>
      <c r="O510" s="7"/>
      <c r="P510" s="7"/>
      <c r="Q510" s="7"/>
      <c r="R510" s="7"/>
      <c r="S510" s="85"/>
      <c r="T510" s="86"/>
      <c r="U510" s="7"/>
    </row>
    <row r="511" spans="1:21" ht="15.75" customHeight="1">
      <c r="A511" s="456" t="s">
        <v>25</v>
      </c>
      <c r="B511" s="457"/>
      <c r="C511" s="458"/>
      <c r="D511" s="537" t="s">
        <v>2</v>
      </c>
      <c r="E511" s="538"/>
      <c r="F511" s="3" t="s">
        <v>0</v>
      </c>
      <c r="G511" s="537" t="s">
        <v>15</v>
      </c>
      <c r="H511" s="538"/>
      <c r="I511" s="576" t="s">
        <v>11</v>
      </c>
      <c r="J511" s="577"/>
      <c r="K511" s="456" t="s">
        <v>25</v>
      </c>
      <c r="L511" s="457"/>
      <c r="M511" s="458"/>
      <c r="N511" s="537" t="s">
        <v>2</v>
      </c>
      <c r="O511" s="538"/>
      <c r="P511" s="3" t="s">
        <v>0</v>
      </c>
      <c r="Q511" s="537" t="s">
        <v>15</v>
      </c>
      <c r="R511" s="538"/>
      <c r="S511" s="576" t="s">
        <v>11</v>
      </c>
      <c r="T511" s="577"/>
      <c r="U511" s="7"/>
    </row>
    <row r="512" spans="1:21" ht="40.5" customHeight="1">
      <c r="A512" s="453"/>
      <c r="B512" s="453"/>
      <c r="C512" s="453"/>
      <c r="D512" s="480"/>
      <c r="E512" s="474"/>
      <c r="F512" s="45"/>
      <c r="G512" s="453"/>
      <c r="H512" s="453"/>
      <c r="I512" s="510"/>
      <c r="J512" s="511"/>
      <c r="K512" s="665" t="str">
        <f>'$MATERIALES'!$A$103</f>
        <v xml:space="preserve">CUBIERTA CORRUGADA DE ASBESTO CEMENTO ETERNIT N° 8 con todos los elementos para su correcta instalacion  </v>
      </c>
      <c r="L512" s="666"/>
      <c r="M512" s="667"/>
      <c r="N512" s="473" t="s">
        <v>2</v>
      </c>
      <c r="O512" s="474"/>
      <c r="P512" s="45">
        <v>0.5</v>
      </c>
      <c r="Q512" s="453">
        <f>'$MATERIALES'!C103</f>
        <v>42000</v>
      </c>
      <c r="R512" s="453"/>
      <c r="S512" s="510">
        <f>Q512*P512</f>
        <v>21000</v>
      </c>
      <c r="T512" s="511"/>
      <c r="U512" s="7"/>
    </row>
    <row r="513" spans="1:30" ht="14.85" customHeight="1">
      <c r="A513" s="453"/>
      <c r="B513" s="453"/>
      <c r="C513" s="453"/>
      <c r="D513" s="480"/>
      <c r="E513" s="474"/>
      <c r="F513" s="45"/>
      <c r="G513" s="453"/>
      <c r="H513" s="453"/>
      <c r="I513" s="510"/>
      <c r="J513" s="511"/>
      <c r="K513" s="453"/>
      <c r="L513" s="453"/>
      <c r="M513" s="453"/>
      <c r="N513" s="480"/>
      <c r="O513" s="474"/>
      <c r="P513" s="45"/>
      <c r="Q513" s="453"/>
      <c r="R513" s="453"/>
      <c r="S513" s="510"/>
      <c r="T513" s="511"/>
      <c r="U513" s="7"/>
    </row>
    <row r="514" spans="1:30" ht="14.85" customHeight="1">
      <c r="A514" s="453"/>
      <c r="B514" s="453"/>
      <c r="C514" s="453"/>
      <c r="D514" s="480"/>
      <c r="E514" s="474"/>
      <c r="F514" s="45"/>
      <c r="G514" s="453"/>
      <c r="H514" s="453"/>
      <c r="I514" s="510"/>
      <c r="J514" s="511"/>
      <c r="K514" s="453"/>
      <c r="L514" s="453"/>
      <c r="M514" s="453"/>
      <c r="N514" s="480"/>
      <c r="O514" s="474"/>
      <c r="P514" s="45"/>
      <c r="Q514" s="453"/>
      <c r="R514" s="453"/>
      <c r="S514" s="510"/>
      <c r="T514" s="511"/>
      <c r="U514" s="7"/>
    </row>
    <row r="515" spans="1:30" ht="14.85" customHeight="1">
      <c r="A515" s="453"/>
      <c r="B515" s="453"/>
      <c r="C515" s="453"/>
      <c r="D515" s="480"/>
      <c r="E515" s="474"/>
      <c r="F515" s="45"/>
      <c r="G515" s="453"/>
      <c r="H515" s="453"/>
      <c r="I515" s="510"/>
      <c r="J515" s="511"/>
      <c r="K515" s="453"/>
      <c r="L515" s="453"/>
      <c r="M515" s="453"/>
      <c r="N515" s="480"/>
      <c r="O515" s="474"/>
      <c r="P515" s="45"/>
      <c r="Q515" s="453"/>
      <c r="R515" s="453"/>
      <c r="S515" s="510"/>
      <c r="T515" s="511"/>
      <c r="U515" s="7"/>
    </row>
    <row r="516" spans="1:30" ht="14.85" customHeight="1">
      <c r="A516" s="453"/>
      <c r="B516" s="453"/>
      <c r="C516" s="453"/>
      <c r="D516" s="480"/>
      <c r="E516" s="474"/>
      <c r="F516" s="45"/>
      <c r="G516" s="453"/>
      <c r="H516" s="453"/>
      <c r="I516" s="510"/>
      <c r="J516" s="511"/>
      <c r="K516" s="453"/>
      <c r="L516" s="453"/>
      <c r="M516" s="453"/>
      <c r="N516" s="480"/>
      <c r="O516" s="474"/>
      <c r="P516" s="45"/>
      <c r="Q516" s="453"/>
      <c r="R516" s="453"/>
      <c r="S516" s="510"/>
      <c r="T516" s="511"/>
      <c r="U516" s="7"/>
    </row>
    <row r="517" spans="1:30" ht="14.85" customHeight="1">
      <c r="A517" s="453"/>
      <c r="B517" s="453"/>
      <c r="C517" s="453"/>
      <c r="D517" s="480"/>
      <c r="E517" s="474"/>
      <c r="F517" s="45"/>
      <c r="G517" s="453"/>
      <c r="H517" s="453"/>
      <c r="I517" s="510"/>
      <c r="J517" s="511"/>
      <c r="K517" s="453"/>
      <c r="L517" s="453"/>
      <c r="M517" s="453"/>
      <c r="N517" s="480"/>
      <c r="O517" s="474"/>
      <c r="P517" s="45"/>
      <c r="Q517" s="453"/>
      <c r="R517" s="453"/>
      <c r="S517" s="510"/>
      <c r="T517" s="511"/>
      <c r="U517" s="7"/>
    </row>
    <row r="518" spans="1:30" ht="14.85" customHeight="1">
      <c r="G518" s="453" t="s">
        <v>13</v>
      </c>
      <c r="H518" s="453"/>
      <c r="I518" s="510">
        <f>SUM(I512:J517)</f>
        <v>0</v>
      </c>
      <c r="J518" s="511"/>
      <c r="K518" s="71"/>
      <c r="L518" s="7"/>
      <c r="M518" s="7"/>
      <c r="N518" s="7"/>
      <c r="O518" s="7"/>
      <c r="P518" s="7"/>
      <c r="Q518" s="453" t="s">
        <v>13</v>
      </c>
      <c r="R518" s="453"/>
      <c r="S518" s="510">
        <f>SUM(S512:T517)</f>
        <v>21000</v>
      </c>
      <c r="T518" s="511"/>
      <c r="U518" s="7"/>
    </row>
    <row r="519" spans="1:30" ht="5.25" customHeight="1">
      <c r="G519" s="46"/>
      <c r="H519" s="46"/>
      <c r="I519" s="42"/>
      <c r="J519" s="79"/>
      <c r="K519" s="71"/>
      <c r="L519" s="7"/>
      <c r="M519" s="7"/>
      <c r="N519" s="7"/>
      <c r="O519" s="7"/>
      <c r="P519" s="7"/>
      <c r="Q519" s="46"/>
      <c r="R519" s="46"/>
      <c r="S519" s="42"/>
      <c r="T519" s="79"/>
      <c r="U519" s="7"/>
    </row>
    <row r="520" spans="1:30" ht="18">
      <c r="A520" s="76" t="s">
        <v>30</v>
      </c>
      <c r="B520" s="77"/>
      <c r="G520" s="46"/>
      <c r="H520" s="46"/>
      <c r="I520" s="42"/>
      <c r="J520" s="79"/>
      <c r="K520" s="76" t="s">
        <v>30</v>
      </c>
      <c r="L520" s="77"/>
      <c r="M520" s="7"/>
      <c r="N520" s="7"/>
      <c r="O520" s="7"/>
      <c r="P520" s="7"/>
      <c r="Q520" s="46"/>
      <c r="R520" s="46"/>
      <c r="S520" s="42"/>
      <c r="T520" s="79"/>
      <c r="U520" s="7"/>
    </row>
    <row r="521" spans="1:30" ht="14.85" customHeight="1">
      <c r="A521" s="464" t="s">
        <v>26</v>
      </c>
      <c r="B521" s="464"/>
      <c r="C521" s="47" t="s">
        <v>31</v>
      </c>
      <c r="D521" s="47" t="s">
        <v>32</v>
      </c>
      <c r="E521" s="464" t="s">
        <v>33</v>
      </c>
      <c r="F521" s="464"/>
      <c r="G521" s="464" t="s">
        <v>34</v>
      </c>
      <c r="H521" s="464"/>
      <c r="I521" s="499" t="s">
        <v>11</v>
      </c>
      <c r="J521" s="499"/>
      <c r="K521" s="464" t="s">
        <v>26</v>
      </c>
      <c r="L521" s="464"/>
      <c r="M521" s="47" t="s">
        <v>31</v>
      </c>
      <c r="N521" s="47" t="s">
        <v>32</v>
      </c>
      <c r="O521" s="464" t="s">
        <v>33</v>
      </c>
      <c r="P521" s="464"/>
      <c r="Q521" s="464" t="s">
        <v>34</v>
      </c>
      <c r="R521" s="464"/>
      <c r="S521" s="499" t="s">
        <v>11</v>
      </c>
      <c r="T521" s="499"/>
      <c r="U521" s="7"/>
    </row>
    <row r="522" spans="1:30" ht="14.85" customHeight="1">
      <c r="A522" s="453"/>
      <c r="B522" s="453"/>
      <c r="C522" s="5"/>
      <c r="D522" s="5"/>
      <c r="E522" s="453"/>
      <c r="F522" s="453"/>
      <c r="G522" s="453"/>
      <c r="H522" s="453"/>
      <c r="I522" s="492"/>
      <c r="J522" s="492"/>
      <c r="K522" s="453"/>
      <c r="L522" s="453"/>
      <c r="M522" s="5"/>
      <c r="N522" s="5"/>
      <c r="O522" s="453"/>
      <c r="P522" s="453"/>
      <c r="Q522" s="453"/>
      <c r="R522" s="453"/>
      <c r="S522" s="492"/>
      <c r="T522" s="492"/>
      <c r="U522" s="7"/>
    </row>
    <row r="523" spans="1:30" ht="14.85" customHeight="1">
      <c r="A523" s="453"/>
      <c r="B523" s="453"/>
      <c r="C523" s="5"/>
      <c r="D523" s="5"/>
      <c r="E523" s="453"/>
      <c r="F523" s="453"/>
      <c r="G523" s="453"/>
      <c r="H523" s="453"/>
      <c r="I523" s="492"/>
      <c r="J523" s="492"/>
      <c r="K523" s="453"/>
      <c r="L523" s="453"/>
      <c r="M523" s="5"/>
      <c r="N523" s="5"/>
      <c r="O523" s="453"/>
      <c r="P523" s="453"/>
      <c r="Q523" s="453"/>
      <c r="R523" s="453"/>
      <c r="S523" s="492"/>
      <c r="T523" s="492"/>
      <c r="U523" s="7"/>
    </row>
    <row r="524" spans="1:30" ht="14.85" customHeight="1">
      <c r="A524" s="453"/>
      <c r="B524" s="453"/>
      <c r="C524" s="5"/>
      <c r="D524" s="5"/>
      <c r="E524" s="453"/>
      <c r="F524" s="453"/>
      <c r="G524" s="453"/>
      <c r="H524" s="453"/>
      <c r="I524" s="492"/>
      <c r="J524" s="492"/>
      <c r="K524" s="453"/>
      <c r="L524" s="453"/>
      <c r="M524" s="5"/>
      <c r="N524" s="5"/>
      <c r="O524" s="453"/>
      <c r="P524" s="453"/>
      <c r="Q524" s="453"/>
      <c r="R524" s="453"/>
      <c r="S524" s="492"/>
      <c r="T524" s="492"/>
      <c r="U524" s="7"/>
    </row>
    <row r="525" spans="1:30" ht="14.85" customHeight="1">
      <c r="A525" s="78"/>
      <c r="B525" s="46"/>
      <c r="E525" s="46"/>
      <c r="F525" s="46"/>
      <c r="G525" s="453" t="s">
        <v>13</v>
      </c>
      <c r="H525" s="453"/>
      <c r="I525" s="492">
        <f>SUM(I522:J524)</f>
        <v>0</v>
      </c>
      <c r="J525" s="492"/>
      <c r="K525" s="78"/>
      <c r="L525" s="46"/>
      <c r="M525" s="7"/>
      <c r="N525" s="7"/>
      <c r="O525" s="46"/>
      <c r="P525" s="46"/>
      <c r="Q525" s="453" t="s">
        <v>13</v>
      </c>
      <c r="R525" s="453"/>
      <c r="S525" s="492">
        <f>SUM(S522:T524)</f>
        <v>0</v>
      </c>
      <c r="T525" s="492"/>
      <c r="U525" s="65"/>
      <c r="V525" s="65"/>
      <c r="W525" s="62"/>
      <c r="X525" s="62"/>
      <c r="Y525" s="65"/>
      <c r="Z525" s="65"/>
      <c r="AA525" s="92"/>
      <c r="AB525" s="92"/>
      <c r="AC525" s="93"/>
      <c r="AD525" s="112"/>
    </row>
    <row r="526" spans="1:30" ht="6.75" customHeight="1">
      <c r="A526" s="78"/>
      <c r="B526" s="46"/>
      <c r="E526" s="46"/>
      <c r="F526" s="46"/>
      <c r="G526" s="46"/>
      <c r="H526" s="46"/>
      <c r="I526" s="42"/>
      <c r="J526" s="79"/>
      <c r="K526" s="78"/>
      <c r="L526" s="46"/>
      <c r="M526" s="7"/>
      <c r="N526" s="7"/>
      <c r="O526" s="46"/>
      <c r="P526" s="46"/>
      <c r="Q526" s="46"/>
      <c r="R526" s="46"/>
      <c r="S526" s="42"/>
      <c r="T526" s="79"/>
      <c r="U526" s="65"/>
      <c r="V526" s="65"/>
      <c r="W526" s="62"/>
      <c r="X526" s="62"/>
      <c r="Y526" s="65"/>
      <c r="Z526" s="65"/>
      <c r="AA526" s="73"/>
      <c r="AB526" s="73"/>
      <c r="AC526" s="94"/>
      <c r="AD526" s="75"/>
    </row>
    <row r="527" spans="1:30" ht="18">
      <c r="A527" s="76" t="s">
        <v>35</v>
      </c>
      <c r="K527" s="76" t="s">
        <v>35</v>
      </c>
      <c r="L527" s="7"/>
      <c r="M527" s="7"/>
      <c r="N527" s="7"/>
      <c r="O527" s="7"/>
      <c r="P527" s="7"/>
      <c r="Q527" s="7"/>
      <c r="R527" s="7"/>
      <c r="S527" s="85"/>
      <c r="T527" s="86"/>
      <c r="U527" s="66"/>
      <c r="V527" s="62"/>
      <c r="W527" s="62"/>
      <c r="X527" s="62"/>
      <c r="Y527" s="62"/>
      <c r="Z527" s="62"/>
      <c r="AA527" s="92"/>
      <c r="AB527" s="92"/>
      <c r="AC527" s="62"/>
      <c r="AD527" s="111"/>
    </row>
    <row r="528" spans="1:30" ht="32.25" customHeight="1">
      <c r="A528" s="456" t="s">
        <v>36</v>
      </c>
      <c r="B528" s="457"/>
      <c r="C528" s="457"/>
      <c r="D528" s="457"/>
      <c r="E528" s="457"/>
      <c r="F528" s="458"/>
      <c r="G528" s="537" t="s">
        <v>42</v>
      </c>
      <c r="H528" s="538"/>
      <c r="I528" s="555" t="s">
        <v>11</v>
      </c>
      <c r="J528" s="556"/>
      <c r="K528" s="456" t="s">
        <v>36</v>
      </c>
      <c r="L528" s="457"/>
      <c r="M528" s="457"/>
      <c r="N528" s="457"/>
      <c r="O528" s="457"/>
      <c r="P528" s="458"/>
      <c r="Q528" s="537" t="s">
        <v>42</v>
      </c>
      <c r="R528" s="538"/>
      <c r="S528" s="555" t="s">
        <v>11</v>
      </c>
      <c r="T528" s="556"/>
      <c r="U528" s="62"/>
      <c r="V528" s="62"/>
      <c r="W528" s="62"/>
      <c r="X528" s="62"/>
      <c r="Y528" s="62"/>
      <c r="Z528" s="62"/>
      <c r="AA528" s="103"/>
      <c r="AB528" s="103"/>
      <c r="AC528" s="93"/>
      <c r="AD528" s="112"/>
    </row>
    <row r="529" spans="1:30" ht="14.85" customHeight="1">
      <c r="A529" s="473" t="s">
        <v>43</v>
      </c>
      <c r="B529" s="474"/>
      <c r="C529" s="474"/>
      <c r="D529" s="474"/>
      <c r="E529" s="474"/>
      <c r="F529" s="502"/>
      <c r="G529" s="641" t="s">
        <v>228</v>
      </c>
      <c r="H529" s="453"/>
      <c r="I529" s="492" t="e">
        <f>#REF!</f>
        <v>#REF!</v>
      </c>
      <c r="J529" s="492"/>
      <c r="K529" s="473" t="s">
        <v>43</v>
      </c>
      <c r="L529" s="474"/>
      <c r="M529" s="474"/>
      <c r="N529" s="474"/>
      <c r="O529" s="474"/>
      <c r="P529" s="502"/>
      <c r="Q529" s="641" t="s">
        <v>228</v>
      </c>
      <c r="R529" s="453"/>
      <c r="S529" s="492" t="e">
        <f>#REF!</f>
        <v>#REF!</v>
      </c>
      <c r="T529" s="492"/>
      <c r="U529" s="62"/>
      <c r="V529" s="62"/>
      <c r="W529" s="62"/>
      <c r="X529" s="62"/>
      <c r="Y529" s="62"/>
      <c r="Z529" s="62"/>
      <c r="AA529" s="92"/>
      <c r="AB529" s="92"/>
      <c r="AC529" s="93"/>
      <c r="AD529" s="112"/>
    </row>
    <row r="530" spans="1:30" ht="14.85" customHeight="1">
      <c r="A530" s="480"/>
      <c r="B530" s="474"/>
      <c r="C530" s="474"/>
      <c r="D530" s="474"/>
      <c r="E530" s="474"/>
      <c r="F530" s="502"/>
      <c r="G530" s="453"/>
      <c r="H530" s="453"/>
      <c r="I530" s="492"/>
      <c r="J530" s="492"/>
      <c r="K530" s="480"/>
      <c r="L530" s="474"/>
      <c r="M530" s="474"/>
      <c r="N530" s="474"/>
      <c r="O530" s="474"/>
      <c r="P530" s="502"/>
      <c r="Q530" s="453"/>
      <c r="R530" s="453"/>
      <c r="S530" s="492"/>
      <c r="T530" s="492"/>
      <c r="U530" s="62"/>
      <c r="V530" s="62"/>
      <c r="W530" s="62"/>
      <c r="X530" s="62"/>
      <c r="Y530" s="62"/>
      <c r="Z530" s="62"/>
      <c r="AA530" s="92"/>
      <c r="AB530" s="92"/>
      <c r="AC530" s="93"/>
      <c r="AD530" s="112"/>
    </row>
    <row r="531" spans="1:30" ht="14.85" customHeight="1">
      <c r="A531" s="461"/>
      <c r="B531" s="462"/>
      <c r="E531" s="462"/>
      <c r="F531" s="462"/>
      <c r="G531" s="453" t="s">
        <v>13</v>
      </c>
      <c r="H531" s="453"/>
      <c r="I531" s="492" t="e">
        <f>SUM(I529:J530)</f>
        <v>#REF!</v>
      </c>
      <c r="J531" s="492"/>
      <c r="K531" s="461"/>
      <c r="L531" s="462"/>
      <c r="M531" s="7"/>
      <c r="N531" s="7"/>
      <c r="O531" s="462"/>
      <c r="P531" s="462"/>
      <c r="Q531" s="453" t="s">
        <v>13</v>
      </c>
      <c r="R531" s="453"/>
      <c r="S531" s="492" t="e">
        <f>SUM(S529:T530)</f>
        <v>#REF!</v>
      </c>
      <c r="T531" s="492"/>
      <c r="U531" s="62"/>
      <c r="V531" s="62"/>
      <c r="W531" s="62"/>
      <c r="X531" s="62"/>
      <c r="Y531" s="62"/>
      <c r="Z531" s="62"/>
      <c r="AA531" s="92"/>
      <c r="AB531" s="92"/>
      <c r="AC531" s="93"/>
      <c r="AD531" s="112"/>
    </row>
    <row r="532" spans="1:30" ht="6.75" customHeight="1">
      <c r="G532" s="500"/>
      <c r="H532" s="500"/>
      <c r="I532" s="535"/>
      <c r="J532" s="536"/>
      <c r="K532" s="71"/>
      <c r="L532" s="7"/>
      <c r="M532" s="7"/>
      <c r="N532" s="7"/>
      <c r="O532" s="7"/>
      <c r="P532" s="7"/>
      <c r="Q532" s="500"/>
      <c r="R532" s="500"/>
      <c r="S532" s="535"/>
      <c r="T532" s="536"/>
      <c r="U532" s="62"/>
      <c r="V532" s="62"/>
      <c r="W532" s="62"/>
      <c r="X532" s="62"/>
      <c r="Y532" s="62"/>
      <c r="Z532" s="62"/>
      <c r="AA532" s="92"/>
      <c r="AB532" s="92"/>
      <c r="AC532" s="93"/>
      <c r="AD532" s="112"/>
    </row>
    <row r="533" spans="1:30" ht="18">
      <c r="A533" s="76" t="s">
        <v>38</v>
      </c>
      <c r="G533" s="46"/>
      <c r="H533" s="46"/>
      <c r="I533" s="42"/>
      <c r="J533" s="79"/>
      <c r="K533" s="76" t="s">
        <v>38</v>
      </c>
      <c r="L533" s="7"/>
      <c r="M533" s="7"/>
      <c r="N533" s="7"/>
      <c r="O533" s="7"/>
      <c r="P533" s="7"/>
      <c r="Q533" s="46"/>
      <c r="R533" s="46"/>
      <c r="S533" s="42"/>
      <c r="T533" s="79"/>
      <c r="U533" s="66"/>
      <c r="V533" s="62"/>
      <c r="W533" s="62"/>
      <c r="X533" s="62"/>
      <c r="Y533" s="62"/>
      <c r="Z533" s="62"/>
      <c r="AA533" s="73"/>
      <c r="AB533" s="73"/>
      <c r="AC533" s="93"/>
      <c r="AD533" s="112"/>
    </row>
    <row r="534" spans="1:30">
      <c r="A534" s="463" t="s">
        <v>25</v>
      </c>
      <c r="B534" s="463"/>
      <c r="C534" s="463"/>
      <c r="D534" s="463"/>
      <c r="E534" s="463"/>
      <c r="F534" s="463"/>
      <c r="G534" s="463" t="s">
        <v>39</v>
      </c>
      <c r="H534" s="463"/>
      <c r="I534" s="477" t="s">
        <v>11</v>
      </c>
      <c r="J534" s="477"/>
      <c r="K534" s="463" t="s">
        <v>25</v>
      </c>
      <c r="L534" s="463"/>
      <c r="M534" s="463"/>
      <c r="N534" s="463"/>
      <c r="O534" s="463"/>
      <c r="P534" s="463"/>
      <c r="Q534" s="463" t="s">
        <v>39</v>
      </c>
      <c r="R534" s="463"/>
      <c r="S534" s="477" t="s">
        <v>11</v>
      </c>
      <c r="T534" s="477"/>
      <c r="U534" s="62"/>
      <c r="V534" s="62"/>
      <c r="W534" s="62"/>
      <c r="X534" s="62"/>
      <c r="Y534" s="62"/>
      <c r="Z534" s="62"/>
      <c r="AA534" s="92"/>
      <c r="AB534" s="92"/>
      <c r="AC534" s="62"/>
      <c r="AD534" s="111"/>
    </row>
    <row r="535" spans="1:30" ht="14.85" customHeight="1">
      <c r="A535" s="469" t="s">
        <v>147</v>
      </c>
      <c r="B535" s="469"/>
      <c r="C535" s="469"/>
      <c r="D535" s="469"/>
      <c r="E535" s="469"/>
      <c r="F535" s="532"/>
      <c r="G535" s="533">
        <f>$G$47</f>
        <v>0.25</v>
      </c>
      <c r="H535" s="533"/>
      <c r="I535" s="534" t="e">
        <f>(I531+I525+I518+I508)*G535</f>
        <v>#REF!</v>
      </c>
      <c r="J535" s="534"/>
      <c r="K535" s="469" t="s">
        <v>147</v>
      </c>
      <c r="L535" s="469"/>
      <c r="M535" s="469"/>
      <c r="N535" s="469"/>
      <c r="O535" s="469"/>
      <c r="P535" s="532"/>
      <c r="Q535" s="533">
        <f>$G$47</f>
        <v>0.25</v>
      </c>
      <c r="R535" s="533"/>
      <c r="S535" s="534" t="e">
        <f>(S531+S525+S518+S508)*Q535</f>
        <v>#REF!</v>
      </c>
      <c r="T535" s="534"/>
      <c r="U535" s="62"/>
      <c r="V535" s="62"/>
      <c r="W535" s="62"/>
      <c r="X535" s="62"/>
      <c r="Y535" s="62"/>
      <c r="Z535" s="62"/>
      <c r="AA535" s="92"/>
      <c r="AB535" s="92"/>
      <c r="AC535" s="62"/>
      <c r="AD535" s="111"/>
    </row>
    <row r="536" spans="1:30" ht="14.85" customHeight="1">
      <c r="A536" s="483"/>
      <c r="B536" s="484"/>
      <c r="C536" s="484"/>
      <c r="D536" s="484"/>
      <c r="E536" s="484"/>
      <c r="F536" s="484"/>
      <c r="G536" s="453" t="s">
        <v>13</v>
      </c>
      <c r="H536" s="453"/>
      <c r="I536" s="492" t="e">
        <f>I535</f>
        <v>#REF!</v>
      </c>
      <c r="J536" s="492"/>
      <c r="K536" s="483"/>
      <c r="L536" s="484"/>
      <c r="M536" s="484"/>
      <c r="N536" s="484"/>
      <c r="O536" s="484"/>
      <c r="P536" s="484"/>
      <c r="Q536" s="453" t="s">
        <v>13</v>
      </c>
      <c r="R536" s="453"/>
      <c r="S536" s="492" t="e">
        <f>S535</f>
        <v>#REF!</v>
      </c>
      <c r="T536" s="492"/>
      <c r="U536" s="62"/>
      <c r="V536" s="62"/>
      <c r="W536" s="62"/>
      <c r="X536" s="62"/>
      <c r="Y536" s="62"/>
      <c r="Z536" s="62"/>
      <c r="AA536" s="92"/>
      <c r="AB536" s="92"/>
      <c r="AC536" s="62"/>
      <c r="AD536" s="111"/>
    </row>
    <row r="537" spans="1:30" ht="14.85" customHeight="1">
      <c r="A537" s="483"/>
      <c r="B537" s="484"/>
      <c r="C537" s="484"/>
      <c r="D537" s="484"/>
      <c r="E537" s="484"/>
      <c r="F537" s="484"/>
      <c r="G537" s="489"/>
      <c r="H537" s="489"/>
      <c r="I537" s="490"/>
      <c r="J537" s="491"/>
      <c r="K537" s="483"/>
      <c r="L537" s="484"/>
      <c r="M537" s="484"/>
      <c r="N537" s="484"/>
      <c r="O537" s="484"/>
      <c r="P537" s="484"/>
      <c r="Q537" s="489"/>
      <c r="R537" s="489"/>
      <c r="S537" s="490"/>
      <c r="T537" s="491"/>
      <c r="U537" s="62"/>
      <c r="V537" s="62"/>
      <c r="W537" s="62"/>
      <c r="X537" s="62"/>
      <c r="Y537" s="62"/>
      <c r="Z537" s="62"/>
      <c r="AA537" s="92"/>
      <c r="AB537" s="92"/>
      <c r="AC537" s="62"/>
      <c r="AD537" s="111"/>
    </row>
    <row r="538" spans="1:30" ht="14.85" customHeight="1">
      <c r="A538" s="453" t="s">
        <v>148</v>
      </c>
      <c r="B538" s="453"/>
      <c r="C538" s="453"/>
      <c r="D538" s="453"/>
      <c r="E538" s="453"/>
      <c r="F538" s="453"/>
      <c r="G538" s="453"/>
      <c r="H538" s="453"/>
      <c r="I538" s="492" t="e">
        <f>#REF!</f>
        <v>#REF!</v>
      </c>
      <c r="J538" s="492"/>
      <c r="K538" s="453" t="s">
        <v>148</v>
      </c>
      <c r="L538" s="453"/>
      <c r="M538" s="453"/>
      <c r="N538" s="453"/>
      <c r="O538" s="453"/>
      <c r="P538" s="453"/>
      <c r="Q538" s="453"/>
      <c r="R538" s="453"/>
      <c r="S538" s="492" t="e">
        <f>S536+S531+S525+S518+S508</f>
        <v>#REF!</v>
      </c>
      <c r="T538" s="492"/>
      <c r="U538" s="62"/>
      <c r="V538" s="62"/>
      <c r="W538" s="62"/>
      <c r="X538" s="62"/>
      <c r="Y538" s="62"/>
      <c r="Z538" s="62"/>
      <c r="AA538" s="92"/>
      <c r="AB538" s="92"/>
      <c r="AC538" s="62"/>
      <c r="AD538" s="111"/>
    </row>
    <row r="539" spans="1:30" ht="20.25">
      <c r="A539" s="518" t="s">
        <v>16</v>
      </c>
      <c r="B539" s="519"/>
      <c r="C539" s="519"/>
      <c r="D539" s="519"/>
      <c r="E539" s="519"/>
      <c r="F539" s="519"/>
      <c r="G539" s="519"/>
      <c r="H539" s="519"/>
      <c r="I539" s="519"/>
      <c r="J539" s="544"/>
      <c r="K539" s="62"/>
      <c r="L539" s="62"/>
      <c r="M539" s="62"/>
      <c r="N539" s="62"/>
      <c r="O539" s="62"/>
      <c r="P539" s="62"/>
      <c r="Q539" s="62"/>
      <c r="R539" s="62"/>
      <c r="S539" s="62"/>
      <c r="T539" s="62"/>
      <c r="U539" s="95"/>
      <c r="V539" s="95"/>
      <c r="W539" s="95"/>
      <c r="X539" s="95"/>
      <c r="Y539" s="95"/>
      <c r="Z539" s="95"/>
      <c r="AA539" s="99"/>
      <c r="AB539" s="99"/>
      <c r="AC539" s="95"/>
      <c r="AD539" s="110"/>
    </row>
    <row r="540" spans="1:30" s="6" customFormat="1" ht="8.25" customHeight="1">
      <c r="A540" s="70"/>
      <c r="B540" s="11"/>
      <c r="C540" s="11"/>
      <c r="D540" s="11"/>
      <c r="E540" s="11"/>
      <c r="F540" s="11"/>
      <c r="G540" s="11"/>
      <c r="H540" s="11"/>
      <c r="I540" s="67"/>
      <c r="J540" s="84"/>
      <c r="K540" s="62"/>
      <c r="L540" s="62"/>
      <c r="M540" s="62"/>
      <c r="N540" s="62"/>
      <c r="O540" s="62"/>
      <c r="P540" s="62"/>
      <c r="Q540" s="62"/>
      <c r="R540" s="62"/>
      <c r="S540" s="62"/>
      <c r="T540" s="62"/>
      <c r="U540" s="63"/>
      <c r="V540" s="63"/>
      <c r="W540" s="63"/>
      <c r="X540" s="63"/>
      <c r="Y540" s="63"/>
      <c r="Z540" s="63"/>
      <c r="AA540" s="100"/>
      <c r="AB540" s="100"/>
      <c r="AC540" s="63"/>
      <c r="AD540" s="58"/>
    </row>
    <row r="541" spans="1:30" ht="14.85" customHeight="1">
      <c r="A541" s="501" t="s">
        <v>4</v>
      </c>
      <c r="B541" s="501"/>
      <c r="C541" s="453" t="str">
        <f>$C$3</f>
        <v>READECUACIÓN SEDE SERVICIOS GENERALES</v>
      </c>
      <c r="D541" s="453"/>
      <c r="E541" s="453"/>
      <c r="F541" s="453"/>
      <c r="G541" s="453"/>
      <c r="H541" s="453"/>
      <c r="I541" s="453"/>
      <c r="J541" s="453"/>
      <c r="K541" s="62"/>
      <c r="L541" s="62"/>
      <c r="M541" s="62"/>
      <c r="N541" s="62"/>
      <c r="O541" s="62"/>
      <c r="P541" s="62"/>
      <c r="Q541" s="62"/>
      <c r="R541" s="62"/>
      <c r="S541" s="62"/>
      <c r="T541" s="62"/>
      <c r="U541" s="62"/>
      <c r="V541" s="62"/>
      <c r="W541" s="62"/>
      <c r="X541" s="62"/>
      <c r="Y541" s="62"/>
      <c r="Z541" s="62"/>
      <c r="AA541" s="92"/>
      <c r="AB541" s="92"/>
      <c r="AC541" s="62"/>
      <c r="AD541" s="111"/>
    </row>
    <row r="542" spans="1:30" ht="14.85" customHeight="1">
      <c r="A542" s="501" t="s">
        <v>5</v>
      </c>
      <c r="B542" s="501"/>
      <c r="C542" s="453" t="str">
        <f>$C$4</f>
        <v>UNIVERSIDAD DEL CAUCA -SERVICIOS GENERALES</v>
      </c>
      <c r="D542" s="453"/>
      <c r="E542" s="453"/>
      <c r="F542" s="453"/>
      <c r="G542" s="453"/>
      <c r="H542" s="453"/>
      <c r="I542" s="453"/>
      <c r="J542" s="453"/>
      <c r="K542" s="62"/>
      <c r="L542" s="62"/>
      <c r="M542" s="62"/>
      <c r="N542" s="62"/>
      <c r="O542" s="62"/>
      <c r="P542" s="62"/>
      <c r="Q542" s="62"/>
      <c r="R542" s="62"/>
      <c r="S542" s="62"/>
      <c r="T542" s="62"/>
      <c r="U542" s="62"/>
      <c r="V542" s="62"/>
      <c r="W542" s="62"/>
      <c r="X542" s="62"/>
      <c r="Y542" s="62"/>
      <c r="Z542" s="62"/>
      <c r="AA542" s="92"/>
      <c r="AB542" s="92"/>
      <c r="AC542" s="62"/>
      <c r="AD542" s="111"/>
    </row>
    <row r="543" spans="1:30" ht="14.85" customHeight="1">
      <c r="A543" s="501" t="s">
        <v>17</v>
      </c>
      <c r="B543" s="501"/>
      <c r="C543" s="453" t="str">
        <f>$C$5</f>
        <v>UNIVERSIDAD DEL CAUCA</v>
      </c>
      <c r="D543" s="453"/>
      <c r="E543" s="453"/>
      <c r="F543" s="453"/>
      <c r="G543" s="453"/>
      <c r="H543" s="453"/>
      <c r="I543" s="453"/>
      <c r="J543" s="453"/>
      <c r="K543" s="62"/>
      <c r="L543" s="62"/>
      <c r="M543" s="62"/>
      <c r="N543" s="62"/>
      <c r="O543" s="62"/>
      <c r="P543" s="62"/>
      <c r="Q543" s="62"/>
      <c r="R543" s="62"/>
      <c r="S543" s="62"/>
      <c r="T543" s="62"/>
      <c r="U543" s="62"/>
      <c r="V543" s="62"/>
      <c r="W543" s="62"/>
      <c r="X543" s="62"/>
      <c r="Y543" s="62"/>
      <c r="Z543" s="62"/>
      <c r="AA543" s="92"/>
      <c r="AB543" s="92"/>
      <c r="AC543" s="62"/>
      <c r="AD543" s="111"/>
    </row>
    <row r="544" spans="1:30" ht="14.85" customHeight="1">
      <c r="A544" s="482" t="s">
        <v>18</v>
      </c>
      <c r="B544" s="472"/>
      <c r="C544" s="480" t="str">
        <f>$C$6</f>
        <v>ING. JOHN JAIRO LEDEZMA SOLANO</v>
      </c>
      <c r="D544" s="474"/>
      <c r="E544" s="474"/>
      <c r="F544" s="474"/>
      <c r="G544" s="474"/>
      <c r="H544" s="474"/>
      <c r="I544" s="474"/>
      <c r="J544" s="502"/>
      <c r="K544" s="62"/>
      <c r="L544" s="62"/>
      <c r="M544" s="62"/>
      <c r="N544" s="62"/>
      <c r="O544" s="62"/>
      <c r="P544" s="62"/>
      <c r="Q544" s="62"/>
      <c r="R544" s="62"/>
      <c r="S544" s="62"/>
      <c r="T544" s="62"/>
      <c r="U544" s="62"/>
      <c r="V544" s="62"/>
      <c r="W544" s="62"/>
      <c r="X544" s="62"/>
      <c r="Y544" s="62"/>
      <c r="Z544" s="62"/>
      <c r="AA544" s="92"/>
      <c r="AB544" s="92"/>
      <c r="AC544" s="62"/>
      <c r="AD544" s="111"/>
    </row>
    <row r="545" spans="1:30" ht="14.85" customHeight="1">
      <c r="A545" s="501" t="s">
        <v>6</v>
      </c>
      <c r="B545" s="501"/>
      <c r="C545" s="539" t="str">
        <f>$C$7</f>
        <v>FEBRERO DE 2011</v>
      </c>
      <c r="D545" s="540"/>
      <c r="E545" s="540"/>
      <c r="F545" s="531" t="str">
        <f>$F$7</f>
        <v>MP 19202-128892 CAU</v>
      </c>
      <c r="G545" s="531"/>
      <c r="H545" s="531"/>
      <c r="I545" s="531"/>
      <c r="J545" s="531"/>
      <c r="K545" s="62"/>
      <c r="L545" s="62"/>
      <c r="M545" s="62"/>
      <c r="N545" s="62"/>
      <c r="O545" s="62"/>
      <c r="P545" s="62"/>
      <c r="Q545" s="62"/>
      <c r="R545" s="62"/>
      <c r="S545" s="62"/>
      <c r="T545" s="62"/>
      <c r="U545" s="62"/>
      <c r="V545" s="62"/>
      <c r="W545" s="62"/>
      <c r="X545" s="62"/>
      <c r="Y545" s="62"/>
      <c r="Z545" s="62"/>
      <c r="AA545" s="92"/>
      <c r="AB545" s="92"/>
      <c r="AC545" s="62"/>
      <c r="AD545" s="111"/>
    </row>
    <row r="546" spans="1:30" ht="4.5" customHeight="1">
      <c r="B546" s="72"/>
      <c r="C546" s="72"/>
      <c r="D546" s="72"/>
      <c r="E546" s="72"/>
      <c r="F546" s="72"/>
      <c r="G546" s="72"/>
      <c r="K546" s="62"/>
      <c r="L546" s="62"/>
      <c r="M546" s="62"/>
      <c r="N546" s="62"/>
      <c r="O546" s="62"/>
      <c r="P546" s="62"/>
      <c r="Q546" s="62"/>
      <c r="R546" s="62"/>
      <c r="S546" s="62"/>
      <c r="T546" s="62"/>
      <c r="U546" s="62"/>
      <c r="V546" s="64"/>
      <c r="W546" s="64"/>
      <c r="X546" s="64"/>
      <c r="Y546" s="64"/>
      <c r="Z546" s="64"/>
      <c r="AA546" s="102"/>
      <c r="AB546" s="92"/>
      <c r="AC546" s="62"/>
      <c r="AD546" s="111"/>
    </row>
    <row r="547" spans="1:30" ht="14.85" customHeight="1">
      <c r="A547" s="5" t="s">
        <v>9</v>
      </c>
      <c r="B547" s="549" t="s">
        <v>8</v>
      </c>
      <c r="C547" s="453" t="e">
        <f>#REF!</f>
        <v>#REF!</v>
      </c>
      <c r="D547" s="453"/>
      <c r="E547" s="453"/>
      <c r="F547" s="549" t="s">
        <v>10</v>
      </c>
      <c r="G547" s="549" t="e">
        <f>#REF!</f>
        <v>#REF!</v>
      </c>
      <c r="H547" s="513" t="s">
        <v>23</v>
      </c>
      <c r="I547" s="500"/>
      <c r="J547" s="514"/>
      <c r="K547" s="62"/>
      <c r="L547" s="62"/>
      <c r="M547" s="62"/>
      <c r="N547" s="62"/>
      <c r="O547" s="62"/>
      <c r="P547" s="62"/>
      <c r="Q547" s="62"/>
      <c r="R547" s="62"/>
      <c r="S547" s="62"/>
      <c r="T547" s="62"/>
      <c r="U547" s="62"/>
      <c r="V547" s="62"/>
      <c r="W547" s="62"/>
      <c r="X547" s="62"/>
      <c r="Y547" s="62"/>
      <c r="Z547" s="62"/>
      <c r="AA547" s="92"/>
      <c r="AB547" s="92"/>
      <c r="AC547" s="62"/>
      <c r="AD547" s="111"/>
    </row>
    <row r="548" spans="1:30" ht="14.85" customHeight="1">
      <c r="A548" s="59" t="e">
        <f>#REF!</f>
        <v>#REF!</v>
      </c>
      <c r="B548" s="550"/>
      <c r="C548" s="453"/>
      <c r="D548" s="453"/>
      <c r="E548" s="453"/>
      <c r="F548" s="550"/>
      <c r="G548" s="550"/>
      <c r="H548" s="1"/>
      <c r="I548" s="68" t="s">
        <v>24</v>
      </c>
      <c r="J548" s="69"/>
      <c r="K548" s="62"/>
      <c r="L548" s="62"/>
      <c r="M548" s="62"/>
      <c r="N548" s="62"/>
      <c r="O548" s="62"/>
      <c r="P548" s="62"/>
      <c r="Q548" s="62"/>
      <c r="R548" s="62"/>
      <c r="S548" s="62"/>
      <c r="T548" s="62"/>
      <c r="U548" s="92"/>
      <c r="V548" s="62"/>
      <c r="W548" s="62"/>
      <c r="X548" s="62"/>
      <c r="Y548" s="62"/>
      <c r="Z548" s="62"/>
      <c r="AA548" s="92"/>
      <c r="AB548" s="73"/>
      <c r="AC548" s="65"/>
      <c r="AD548" s="56"/>
    </row>
    <row r="549" spans="1:30" ht="14.85" customHeight="1">
      <c r="A549" s="5" t="s">
        <v>9</v>
      </c>
      <c r="B549" s="549" t="s">
        <v>7</v>
      </c>
      <c r="C549" s="565" t="e">
        <f>#REF!</f>
        <v>#REF!</v>
      </c>
      <c r="D549" s="566"/>
      <c r="E549" s="567"/>
      <c r="F549" s="480" t="s">
        <v>22</v>
      </c>
      <c r="G549" s="502"/>
      <c r="H549" s="513"/>
      <c r="I549" s="500"/>
      <c r="J549" s="514"/>
      <c r="K549" s="62"/>
      <c r="L549" s="62"/>
      <c r="M549" s="62"/>
      <c r="N549" s="62"/>
      <c r="O549" s="62"/>
      <c r="P549" s="62"/>
      <c r="Q549" s="62"/>
      <c r="R549" s="62"/>
      <c r="S549" s="62"/>
      <c r="T549" s="62"/>
      <c r="U549" s="62"/>
      <c r="V549" s="62"/>
      <c r="W549" s="62"/>
      <c r="X549" s="62"/>
      <c r="Y549" s="62"/>
      <c r="Z549" s="62"/>
      <c r="AA549" s="92"/>
      <c r="AB549" s="92"/>
      <c r="AC549" s="62"/>
      <c r="AD549" s="111"/>
    </row>
    <row r="550" spans="1:30" ht="14.85" customHeight="1">
      <c r="A550" s="60" t="e">
        <f>#REF!</f>
        <v>#REF!</v>
      </c>
      <c r="B550" s="550"/>
      <c r="C550" s="568"/>
      <c r="D550" s="569"/>
      <c r="E550" s="570"/>
      <c r="F550" s="515"/>
      <c r="G550" s="516"/>
      <c r="H550" s="516"/>
      <c r="I550" s="516"/>
      <c r="J550" s="517"/>
      <c r="K550" s="62"/>
      <c r="L550" s="62"/>
      <c r="M550" s="62"/>
      <c r="N550" s="62"/>
      <c r="O550" s="62"/>
      <c r="P550" s="62"/>
      <c r="Q550" s="62"/>
      <c r="R550" s="62"/>
      <c r="S550" s="62"/>
      <c r="T550" s="62"/>
      <c r="U550" s="92"/>
      <c r="V550" s="62"/>
      <c r="W550" s="62"/>
      <c r="X550" s="62"/>
      <c r="Y550" s="62"/>
      <c r="Z550" s="62"/>
      <c r="AA550" s="92"/>
      <c r="AB550" s="92"/>
      <c r="AC550" s="62"/>
      <c r="AD550" s="111"/>
    </row>
    <row r="551" spans="1:30" ht="3.75" customHeight="1">
      <c r="K551" s="62"/>
      <c r="L551" s="62"/>
      <c r="M551" s="62"/>
      <c r="N551" s="62"/>
      <c r="O551" s="62"/>
      <c r="P551" s="62"/>
      <c r="Q551" s="62"/>
      <c r="R551" s="62"/>
      <c r="S551" s="62"/>
      <c r="T551" s="62"/>
      <c r="U551" s="62"/>
      <c r="V551" s="62"/>
      <c r="W551" s="62"/>
      <c r="X551" s="62"/>
      <c r="Y551" s="62"/>
      <c r="Z551" s="62"/>
      <c r="AA551" s="92"/>
      <c r="AB551" s="92"/>
      <c r="AC551" s="62"/>
      <c r="AD551" s="111"/>
    </row>
    <row r="552" spans="1:30" ht="18">
      <c r="A552" s="557" t="s">
        <v>27</v>
      </c>
      <c r="B552" s="558"/>
      <c r="K552" s="62"/>
      <c r="L552" s="62"/>
      <c r="M552" s="62"/>
      <c r="N552" s="62"/>
      <c r="O552" s="62"/>
      <c r="P552" s="62"/>
      <c r="Q552" s="62"/>
      <c r="R552" s="62"/>
      <c r="S552" s="62"/>
      <c r="T552" s="62"/>
      <c r="U552" s="66"/>
      <c r="V552" s="66"/>
      <c r="W552" s="62"/>
      <c r="X552" s="62"/>
      <c r="Y552" s="62"/>
      <c r="Z552" s="62"/>
      <c r="AA552" s="92"/>
      <c r="AB552" s="92"/>
      <c r="AC552" s="62"/>
      <c r="AD552" s="111"/>
    </row>
    <row r="553" spans="1:30" ht="33" customHeight="1">
      <c r="A553" s="464" t="s">
        <v>25</v>
      </c>
      <c r="B553" s="464"/>
      <c r="C553" s="464"/>
      <c r="D553" s="47" t="s">
        <v>28</v>
      </c>
      <c r="E553" s="537" t="s">
        <v>14</v>
      </c>
      <c r="F553" s="538"/>
      <c r="G553" s="537" t="s">
        <v>12</v>
      </c>
      <c r="H553" s="538"/>
      <c r="I553" s="456" t="s">
        <v>11</v>
      </c>
      <c r="J553" s="458"/>
      <c r="K553" s="62"/>
      <c r="L553" s="62"/>
      <c r="M553" s="62"/>
      <c r="N553" s="62"/>
      <c r="O553" s="62"/>
      <c r="P553" s="62"/>
      <c r="Q553" s="62"/>
      <c r="R553" s="62"/>
      <c r="S553" s="62"/>
      <c r="T553" s="62"/>
      <c r="U553" s="62"/>
      <c r="V553" s="62"/>
      <c r="W553" s="62"/>
      <c r="X553" s="65"/>
      <c r="Y553" s="96"/>
      <c r="Z553" s="96"/>
      <c r="AA553" s="103"/>
      <c r="AB553" s="103"/>
      <c r="AC553" s="62"/>
      <c r="AD553" s="111"/>
    </row>
    <row r="554" spans="1:30" ht="14.85" customHeight="1">
      <c r="A554" s="532" t="s">
        <v>79</v>
      </c>
      <c r="B554" s="521"/>
      <c r="C554" s="578"/>
      <c r="D554" s="48" t="s">
        <v>41</v>
      </c>
      <c r="E554" s="475"/>
      <c r="F554" s="476"/>
      <c r="G554" s="475"/>
      <c r="H554" s="476"/>
      <c r="I554" s="467" t="e">
        <f>I579*0.05</f>
        <v>#REF!</v>
      </c>
      <c r="J554" s="468"/>
      <c r="K554" s="62"/>
      <c r="L554" s="62"/>
      <c r="M554" s="62"/>
      <c r="N554" s="62"/>
      <c r="O554" s="62"/>
      <c r="P554" s="62"/>
      <c r="Q554" s="62"/>
      <c r="R554" s="62"/>
      <c r="S554" s="62"/>
      <c r="T554" s="62"/>
      <c r="U554" s="62"/>
      <c r="V554" s="62"/>
      <c r="W554" s="62"/>
      <c r="X554" s="61"/>
      <c r="Y554" s="96"/>
      <c r="Z554" s="96"/>
      <c r="AA554" s="103"/>
      <c r="AB554" s="103"/>
      <c r="AC554" s="62"/>
      <c r="AD554" s="111"/>
    </row>
    <row r="555" spans="1:30" ht="14.85" customHeight="1">
      <c r="A555" s="469"/>
      <c r="B555" s="469"/>
      <c r="C555" s="469"/>
      <c r="D555" s="8"/>
      <c r="E555" s="532"/>
      <c r="F555" s="578"/>
      <c r="G555" s="469"/>
      <c r="H555" s="469"/>
      <c r="I555" s="467"/>
      <c r="J555" s="582"/>
      <c r="K555" s="62"/>
      <c r="L555" s="62"/>
      <c r="M555" s="62"/>
      <c r="N555" s="62"/>
      <c r="O555" s="62"/>
      <c r="P555" s="62"/>
      <c r="Q555" s="62"/>
      <c r="R555" s="62"/>
      <c r="S555" s="62"/>
      <c r="T555" s="62"/>
      <c r="U555" s="62"/>
      <c r="V555" s="62"/>
      <c r="W555" s="62"/>
      <c r="X555" s="62"/>
      <c r="Y555" s="62"/>
      <c r="Z555" s="62"/>
      <c r="AA555" s="92"/>
      <c r="AB555" s="92"/>
      <c r="AC555" s="93"/>
      <c r="AD555" s="112"/>
    </row>
    <row r="556" spans="1:30" ht="14.85" customHeight="1">
      <c r="G556" s="453" t="s">
        <v>13</v>
      </c>
      <c r="H556" s="453"/>
      <c r="I556" s="510" t="e">
        <f>SUM(I554:J555)</f>
        <v>#REF!</v>
      </c>
      <c r="J556" s="511"/>
      <c r="K556" s="62"/>
      <c r="L556" s="62"/>
      <c r="M556" s="62"/>
      <c r="N556" s="62"/>
      <c r="O556" s="62"/>
      <c r="P556" s="62"/>
      <c r="Q556" s="62"/>
      <c r="R556" s="62"/>
      <c r="S556" s="62"/>
      <c r="T556" s="62"/>
      <c r="U556" s="62"/>
      <c r="V556" s="62"/>
      <c r="W556" s="62"/>
      <c r="X556" s="62"/>
      <c r="Y556" s="62"/>
      <c r="Z556" s="62"/>
      <c r="AA556" s="92"/>
      <c r="AB556" s="92"/>
      <c r="AC556" s="93"/>
      <c r="AD556" s="112"/>
    </row>
    <row r="557" spans="1:30" ht="6" customHeight="1">
      <c r="K557" s="62"/>
      <c r="L557" s="62"/>
      <c r="M557" s="62"/>
      <c r="N557" s="62"/>
      <c r="O557" s="62"/>
      <c r="P557" s="62"/>
      <c r="Q557" s="62"/>
      <c r="R557" s="62"/>
      <c r="S557" s="62"/>
      <c r="T557" s="62"/>
      <c r="U557" s="62"/>
      <c r="V557" s="62"/>
      <c r="W557" s="62"/>
      <c r="X557" s="62"/>
      <c r="Y557" s="62"/>
      <c r="Z557" s="62"/>
      <c r="AA557" s="92"/>
      <c r="AB557" s="92"/>
      <c r="AC557" s="62"/>
      <c r="AD557" s="111"/>
    </row>
    <row r="558" spans="1:30" ht="15.75" customHeight="1">
      <c r="A558" s="76" t="s">
        <v>29</v>
      </c>
      <c r="K558" s="62"/>
      <c r="L558" s="62"/>
      <c r="M558" s="62"/>
      <c r="N558" s="62"/>
      <c r="O558" s="62"/>
      <c r="P558" s="62"/>
      <c r="Q558" s="62"/>
      <c r="R558" s="62"/>
      <c r="S558" s="62"/>
      <c r="T558" s="62"/>
      <c r="U558" s="66"/>
      <c r="V558" s="62"/>
      <c r="W558" s="62"/>
      <c r="X558" s="62"/>
      <c r="Y558" s="62"/>
      <c r="Z558" s="62"/>
      <c r="AA558" s="92"/>
      <c r="AB558" s="92"/>
      <c r="AC558" s="62"/>
      <c r="AD558" s="111"/>
    </row>
    <row r="559" spans="1:30" ht="15.75" customHeight="1">
      <c r="A559" s="456" t="s">
        <v>25</v>
      </c>
      <c r="B559" s="457"/>
      <c r="C559" s="458"/>
      <c r="D559" s="537" t="s">
        <v>2</v>
      </c>
      <c r="E559" s="538"/>
      <c r="F559" s="3" t="s">
        <v>0</v>
      </c>
      <c r="G559" s="537" t="s">
        <v>15</v>
      </c>
      <c r="H559" s="538"/>
      <c r="I559" s="576" t="s">
        <v>11</v>
      </c>
      <c r="J559" s="577"/>
      <c r="K559" s="62"/>
      <c r="L559" s="62"/>
      <c r="M559" s="62"/>
      <c r="N559" s="62"/>
      <c r="O559" s="62"/>
      <c r="P559" s="62"/>
      <c r="Q559" s="62"/>
      <c r="R559" s="62"/>
      <c r="S559" s="62"/>
      <c r="T559" s="62"/>
      <c r="U559" s="62"/>
      <c r="V559" s="62"/>
      <c r="W559" s="62"/>
      <c r="X559" s="96"/>
      <c r="Y559" s="96"/>
      <c r="Z559" s="61"/>
      <c r="AA559" s="103"/>
      <c r="AB559" s="103"/>
      <c r="AC559" s="62"/>
      <c r="AD559" s="111"/>
    </row>
    <row r="560" spans="1:30" ht="14.85" customHeight="1">
      <c r="A560" s="453"/>
      <c r="B560" s="453"/>
      <c r="C560" s="453"/>
      <c r="D560" s="480"/>
      <c r="E560" s="474"/>
      <c r="F560" s="45"/>
      <c r="G560" s="453"/>
      <c r="H560" s="453"/>
      <c r="I560" s="510"/>
      <c r="J560" s="511"/>
      <c r="K560" s="62"/>
      <c r="L560" s="62"/>
      <c r="M560" s="62"/>
      <c r="N560" s="62"/>
      <c r="O560" s="62"/>
      <c r="P560" s="62"/>
      <c r="Q560" s="62"/>
      <c r="R560" s="62"/>
      <c r="S560" s="62"/>
      <c r="T560" s="62"/>
      <c r="U560" s="62"/>
      <c r="V560" s="62"/>
      <c r="W560" s="62"/>
      <c r="X560" s="62"/>
      <c r="Y560" s="62"/>
      <c r="Z560" s="65"/>
      <c r="AA560" s="92"/>
      <c r="AB560" s="92"/>
      <c r="AC560" s="93"/>
      <c r="AD560" s="112"/>
    </row>
    <row r="561" spans="1:30" ht="14.85" customHeight="1">
      <c r="A561" s="453"/>
      <c r="B561" s="453"/>
      <c r="C561" s="453"/>
      <c r="D561" s="480"/>
      <c r="E561" s="474"/>
      <c r="F561" s="45"/>
      <c r="G561" s="453"/>
      <c r="H561" s="453"/>
      <c r="I561" s="510"/>
      <c r="J561" s="511"/>
      <c r="K561" s="62"/>
      <c r="L561" s="62"/>
      <c r="M561" s="62"/>
      <c r="N561" s="62"/>
      <c r="O561" s="62"/>
      <c r="P561" s="62"/>
      <c r="Q561" s="62"/>
      <c r="R561" s="62"/>
      <c r="S561" s="62"/>
      <c r="T561" s="62"/>
      <c r="U561" s="62"/>
      <c r="V561" s="62"/>
      <c r="W561" s="62"/>
      <c r="X561" s="62"/>
      <c r="Y561" s="62"/>
      <c r="Z561" s="65"/>
      <c r="AA561" s="92"/>
      <c r="AB561" s="92"/>
      <c r="AC561" s="93"/>
      <c r="AD561" s="112"/>
    </row>
    <row r="562" spans="1:30" ht="14.85" customHeight="1">
      <c r="A562" s="453"/>
      <c r="B562" s="453"/>
      <c r="C562" s="453"/>
      <c r="D562" s="480"/>
      <c r="E562" s="474"/>
      <c r="F562" s="45"/>
      <c r="G562" s="453"/>
      <c r="H562" s="453"/>
      <c r="I562" s="510"/>
      <c r="J562" s="511"/>
      <c r="K562" s="62"/>
      <c r="L562" s="62"/>
      <c r="M562" s="62"/>
      <c r="N562" s="62"/>
      <c r="O562" s="62"/>
      <c r="P562" s="62"/>
      <c r="Q562" s="62"/>
      <c r="R562" s="62"/>
      <c r="S562" s="62"/>
      <c r="T562" s="62"/>
      <c r="U562" s="62"/>
      <c r="V562" s="62"/>
      <c r="W562" s="62"/>
      <c r="X562" s="62"/>
      <c r="Y562" s="62"/>
      <c r="Z562" s="65"/>
      <c r="AA562" s="92"/>
      <c r="AB562" s="92"/>
      <c r="AC562" s="93"/>
      <c r="AD562" s="112"/>
    </row>
    <row r="563" spans="1:30" ht="14.85" customHeight="1">
      <c r="A563" s="453"/>
      <c r="B563" s="453"/>
      <c r="C563" s="453"/>
      <c r="D563" s="480"/>
      <c r="E563" s="474"/>
      <c r="F563" s="45"/>
      <c r="G563" s="453"/>
      <c r="H563" s="453"/>
      <c r="I563" s="510"/>
      <c r="J563" s="511"/>
      <c r="K563" s="62"/>
      <c r="L563" s="62"/>
      <c r="M563" s="62"/>
      <c r="N563" s="62"/>
      <c r="O563" s="62"/>
      <c r="P563" s="62"/>
      <c r="Q563" s="62"/>
      <c r="R563" s="62"/>
      <c r="S563" s="62"/>
      <c r="T563" s="62"/>
      <c r="U563" s="62"/>
      <c r="V563" s="62"/>
      <c r="W563" s="62"/>
      <c r="X563" s="62"/>
      <c r="Y563" s="62"/>
      <c r="Z563" s="65"/>
      <c r="AA563" s="92"/>
      <c r="AB563" s="92"/>
      <c r="AC563" s="93"/>
      <c r="AD563" s="112"/>
    </row>
    <row r="564" spans="1:30" ht="14.85" customHeight="1">
      <c r="A564" s="453"/>
      <c r="B564" s="453"/>
      <c r="C564" s="453"/>
      <c r="D564" s="480"/>
      <c r="E564" s="474"/>
      <c r="F564" s="45"/>
      <c r="G564" s="453"/>
      <c r="H564" s="453"/>
      <c r="I564" s="510"/>
      <c r="J564" s="511"/>
      <c r="K564" s="62"/>
      <c r="L564" s="62"/>
      <c r="M564" s="62"/>
      <c r="N564" s="62"/>
      <c r="O564" s="62"/>
      <c r="P564" s="62"/>
      <c r="Q564" s="62"/>
      <c r="R564" s="62"/>
      <c r="S564" s="62"/>
      <c r="T564" s="62"/>
      <c r="U564" s="62"/>
      <c r="V564" s="62"/>
      <c r="W564" s="62"/>
      <c r="X564" s="62"/>
      <c r="Y564" s="62"/>
      <c r="Z564" s="65"/>
      <c r="AA564" s="92"/>
      <c r="AB564" s="92"/>
      <c r="AC564" s="93"/>
      <c r="AD564" s="112"/>
    </row>
    <row r="565" spans="1:30" ht="14.85" customHeight="1">
      <c r="A565" s="453"/>
      <c r="B565" s="453"/>
      <c r="C565" s="453"/>
      <c r="D565" s="480"/>
      <c r="E565" s="474"/>
      <c r="F565" s="45"/>
      <c r="G565" s="453"/>
      <c r="H565" s="453"/>
      <c r="I565" s="510"/>
      <c r="J565" s="511"/>
      <c r="K565" s="62"/>
      <c r="L565" s="62"/>
      <c r="M565" s="62"/>
      <c r="N565" s="62"/>
      <c r="O565" s="62"/>
      <c r="P565" s="62"/>
      <c r="Q565" s="62"/>
      <c r="R565" s="62"/>
      <c r="S565" s="62"/>
      <c r="T565" s="62"/>
      <c r="U565" s="62"/>
      <c r="V565" s="62"/>
      <c r="W565" s="62"/>
      <c r="X565" s="62"/>
      <c r="Y565" s="62"/>
      <c r="Z565" s="65"/>
      <c r="AA565" s="92"/>
      <c r="AB565" s="92"/>
      <c r="AC565" s="93"/>
      <c r="AD565" s="112"/>
    </row>
    <row r="566" spans="1:30" ht="14.85" customHeight="1">
      <c r="G566" s="453" t="s">
        <v>13</v>
      </c>
      <c r="H566" s="453"/>
      <c r="I566" s="510">
        <f>SUM(I560:J565)</f>
        <v>0</v>
      </c>
      <c r="J566" s="511"/>
      <c r="K566" s="62"/>
      <c r="L566" s="62"/>
      <c r="M566" s="62"/>
      <c r="N566" s="62"/>
      <c r="O566" s="62"/>
      <c r="P566" s="62"/>
      <c r="Q566" s="62"/>
      <c r="R566" s="62"/>
      <c r="S566" s="62"/>
      <c r="T566" s="62"/>
      <c r="U566" s="62"/>
      <c r="V566" s="62"/>
      <c r="W566" s="62"/>
      <c r="X566" s="62"/>
      <c r="Y566" s="62"/>
      <c r="Z566" s="62"/>
      <c r="AA566" s="92"/>
      <c r="AB566" s="92"/>
      <c r="AC566" s="93"/>
      <c r="AD566" s="112"/>
    </row>
    <row r="567" spans="1:30" ht="5.25" customHeight="1">
      <c r="G567" s="46"/>
      <c r="H567" s="46"/>
      <c r="I567" s="42"/>
      <c r="J567" s="79"/>
      <c r="K567" s="62"/>
      <c r="L567" s="62"/>
      <c r="M567" s="62"/>
      <c r="N567" s="62"/>
      <c r="O567" s="62"/>
      <c r="P567" s="62"/>
      <c r="Q567" s="62"/>
      <c r="R567" s="62"/>
      <c r="S567" s="62"/>
      <c r="T567" s="62"/>
      <c r="U567" s="62"/>
      <c r="V567" s="62"/>
      <c r="W567" s="62"/>
      <c r="X567" s="62"/>
      <c r="Y567" s="62"/>
      <c r="Z567" s="62"/>
      <c r="AA567" s="73"/>
      <c r="AB567" s="73"/>
      <c r="AC567" s="93"/>
      <c r="AD567" s="112"/>
    </row>
    <row r="568" spans="1:30" ht="18">
      <c r="A568" s="76" t="s">
        <v>30</v>
      </c>
      <c r="B568" s="77"/>
      <c r="G568" s="46"/>
      <c r="H568" s="46"/>
      <c r="I568" s="42"/>
      <c r="J568" s="79"/>
      <c r="K568" s="62"/>
      <c r="L568" s="62"/>
      <c r="M568" s="62"/>
      <c r="N568" s="62"/>
      <c r="O568" s="62"/>
      <c r="P568" s="62"/>
      <c r="Q568" s="62"/>
      <c r="R568" s="62"/>
      <c r="S568" s="62"/>
      <c r="T568" s="62"/>
      <c r="U568" s="66"/>
      <c r="V568" s="66"/>
      <c r="W568" s="62"/>
      <c r="X568" s="62"/>
      <c r="Y568" s="62"/>
      <c r="Z568" s="62"/>
      <c r="AA568" s="73"/>
      <c r="AB568" s="73"/>
      <c r="AC568" s="93"/>
      <c r="AD568" s="112"/>
    </row>
    <row r="569" spans="1:30" ht="14.85" customHeight="1">
      <c r="A569" s="464" t="s">
        <v>26</v>
      </c>
      <c r="B569" s="464"/>
      <c r="C569" s="47" t="s">
        <v>31</v>
      </c>
      <c r="D569" s="47" t="s">
        <v>32</v>
      </c>
      <c r="E569" s="464" t="s">
        <v>33</v>
      </c>
      <c r="F569" s="464"/>
      <c r="G569" s="464" t="s">
        <v>34</v>
      </c>
      <c r="H569" s="464"/>
      <c r="I569" s="499" t="s">
        <v>11</v>
      </c>
      <c r="J569" s="499"/>
      <c r="K569" s="62"/>
      <c r="L569" s="62"/>
      <c r="M569" s="62"/>
      <c r="N569" s="62"/>
      <c r="O569" s="62"/>
      <c r="P569" s="62"/>
      <c r="Q569" s="62"/>
      <c r="R569" s="62"/>
      <c r="S569" s="62"/>
      <c r="T569" s="62"/>
      <c r="U569" s="62"/>
      <c r="V569" s="62"/>
      <c r="W569" s="65"/>
      <c r="X569" s="65"/>
      <c r="Y569" s="62"/>
      <c r="Z569" s="62"/>
      <c r="AA569" s="92"/>
      <c r="AB569" s="92"/>
      <c r="AC569" s="93"/>
      <c r="AD569" s="112"/>
    </row>
    <row r="570" spans="1:30" ht="14.85" customHeight="1">
      <c r="A570" s="453"/>
      <c r="B570" s="453"/>
      <c r="C570" s="5"/>
      <c r="D570" s="5"/>
      <c r="E570" s="453"/>
      <c r="F570" s="453"/>
      <c r="G570" s="453"/>
      <c r="H570" s="453"/>
      <c r="I570" s="492"/>
      <c r="J570" s="492"/>
      <c r="K570" s="62"/>
      <c r="L570" s="62"/>
      <c r="M570" s="62"/>
      <c r="N570" s="62"/>
      <c r="O570" s="62"/>
      <c r="P570" s="62"/>
      <c r="Q570" s="62"/>
      <c r="R570" s="62"/>
      <c r="S570" s="62"/>
      <c r="T570" s="62"/>
      <c r="U570" s="62"/>
      <c r="V570" s="62"/>
      <c r="W570" s="62"/>
      <c r="X570" s="62"/>
      <c r="Y570" s="62"/>
      <c r="Z570" s="62"/>
      <c r="AA570" s="92"/>
      <c r="AB570" s="92"/>
      <c r="AC570" s="93"/>
      <c r="AD570" s="112"/>
    </row>
    <row r="571" spans="1:30" ht="14.85" customHeight="1">
      <c r="A571" s="453"/>
      <c r="B571" s="453"/>
      <c r="C571" s="5"/>
      <c r="D571" s="5"/>
      <c r="E571" s="453"/>
      <c r="F571" s="453"/>
      <c r="G571" s="453"/>
      <c r="H571" s="453"/>
      <c r="I571" s="492"/>
      <c r="J571" s="492"/>
      <c r="K571" s="62"/>
      <c r="L571" s="62"/>
      <c r="M571" s="62"/>
      <c r="N571" s="62"/>
      <c r="O571" s="62"/>
      <c r="P571" s="62"/>
      <c r="Q571" s="62"/>
      <c r="R571" s="62"/>
      <c r="S571" s="62"/>
      <c r="T571" s="62"/>
      <c r="U571" s="62"/>
      <c r="V571" s="62"/>
      <c r="W571" s="62"/>
      <c r="X571" s="62"/>
      <c r="Y571" s="62"/>
      <c r="Z571" s="62"/>
      <c r="AA571" s="92"/>
      <c r="AB571" s="92"/>
      <c r="AC571" s="93"/>
      <c r="AD571" s="112"/>
    </row>
    <row r="572" spans="1:30" ht="14.85" customHeight="1">
      <c r="A572" s="453"/>
      <c r="B572" s="453"/>
      <c r="C572" s="5"/>
      <c r="D572" s="5"/>
      <c r="E572" s="453"/>
      <c r="F572" s="453"/>
      <c r="G572" s="453"/>
      <c r="H572" s="453"/>
      <c r="I572" s="492"/>
      <c r="J572" s="492"/>
      <c r="K572" s="62"/>
      <c r="L572" s="62"/>
      <c r="M572" s="62"/>
      <c r="N572" s="62"/>
      <c r="O572" s="62"/>
      <c r="P572" s="62"/>
      <c r="Q572" s="62"/>
      <c r="R572" s="62"/>
      <c r="S572" s="62"/>
      <c r="T572" s="62"/>
      <c r="U572" s="62"/>
      <c r="V572" s="62"/>
      <c r="W572" s="62"/>
      <c r="X572" s="62"/>
      <c r="Y572" s="62"/>
      <c r="Z572" s="62"/>
      <c r="AA572" s="92"/>
      <c r="AB572" s="92"/>
      <c r="AC572" s="93"/>
      <c r="AD572" s="112"/>
    </row>
    <row r="573" spans="1:30" ht="14.85" customHeight="1">
      <c r="A573" s="78"/>
      <c r="B573" s="46"/>
      <c r="E573" s="46"/>
      <c r="F573" s="46"/>
      <c r="G573" s="453" t="s">
        <v>13</v>
      </c>
      <c r="H573" s="453"/>
      <c r="I573" s="492">
        <f>SUM(I570:J572)</f>
        <v>0</v>
      </c>
      <c r="J573" s="492"/>
      <c r="K573" s="62"/>
      <c r="L573" s="62"/>
      <c r="M573" s="62"/>
      <c r="N573" s="62"/>
      <c r="O573" s="62"/>
      <c r="P573" s="62"/>
      <c r="Q573" s="62"/>
      <c r="R573" s="62"/>
      <c r="S573" s="62"/>
      <c r="T573" s="62"/>
      <c r="U573" s="65"/>
      <c r="V573" s="65"/>
      <c r="W573" s="62"/>
      <c r="X573" s="62"/>
      <c r="Y573" s="65"/>
      <c r="Z573" s="65"/>
      <c r="AA573" s="92"/>
      <c r="AB573" s="92"/>
      <c r="AC573" s="93"/>
      <c r="AD573" s="112"/>
    </row>
    <row r="574" spans="1:30" ht="6.75" customHeight="1">
      <c r="A574" s="78"/>
      <c r="B574" s="46"/>
      <c r="E574" s="46"/>
      <c r="F574" s="46"/>
      <c r="G574" s="46"/>
      <c r="H574" s="46"/>
      <c r="I574" s="42"/>
      <c r="J574" s="79"/>
      <c r="K574" s="62"/>
      <c r="L574" s="62"/>
      <c r="M574" s="62"/>
      <c r="N574" s="62"/>
      <c r="O574" s="62"/>
      <c r="P574" s="62"/>
      <c r="Q574" s="62"/>
      <c r="R574" s="62"/>
      <c r="S574" s="62"/>
      <c r="T574" s="62"/>
      <c r="U574" s="65"/>
      <c r="V574" s="65"/>
      <c r="W574" s="62"/>
      <c r="X574" s="62"/>
      <c r="Y574" s="65"/>
      <c r="Z574" s="65"/>
      <c r="AA574" s="73"/>
      <c r="AB574" s="73"/>
      <c r="AC574" s="94"/>
      <c r="AD574" s="75"/>
    </row>
    <row r="575" spans="1:30" ht="18">
      <c r="A575" s="76" t="s">
        <v>35</v>
      </c>
      <c r="K575" s="62"/>
      <c r="L575" s="62"/>
      <c r="M575" s="62"/>
      <c r="N575" s="62"/>
      <c r="O575" s="62"/>
      <c r="P575" s="62"/>
      <c r="Q575" s="62"/>
      <c r="R575" s="62"/>
      <c r="S575" s="62"/>
      <c r="T575" s="62"/>
      <c r="U575" s="66"/>
      <c r="V575" s="62"/>
      <c r="W575" s="62"/>
      <c r="X575" s="62"/>
      <c r="Y575" s="62"/>
      <c r="Z575" s="62"/>
      <c r="AA575" s="92"/>
      <c r="AB575" s="92"/>
      <c r="AC575" s="62"/>
      <c r="AD575" s="111"/>
    </row>
    <row r="576" spans="1:30" ht="32.25" customHeight="1">
      <c r="A576" s="456" t="s">
        <v>36</v>
      </c>
      <c r="B576" s="457"/>
      <c r="C576" s="457"/>
      <c r="D576" s="457"/>
      <c r="E576" s="457"/>
      <c r="F576" s="458"/>
      <c r="G576" s="537" t="s">
        <v>42</v>
      </c>
      <c r="H576" s="538"/>
      <c r="I576" s="555" t="s">
        <v>11</v>
      </c>
      <c r="J576" s="556"/>
      <c r="K576" s="62"/>
      <c r="L576" s="62"/>
      <c r="M576" s="62"/>
      <c r="N576" s="62"/>
      <c r="O576" s="62"/>
      <c r="P576" s="62"/>
      <c r="Q576" s="62"/>
      <c r="R576" s="62"/>
      <c r="S576" s="62"/>
      <c r="T576" s="62"/>
      <c r="U576" s="62"/>
      <c r="V576" s="62"/>
      <c r="W576" s="62"/>
      <c r="X576" s="62"/>
      <c r="Y576" s="62"/>
      <c r="Z576" s="62"/>
      <c r="AA576" s="103"/>
      <c r="AB576" s="103"/>
      <c r="AC576" s="93"/>
      <c r="AD576" s="112"/>
    </row>
    <row r="577" spans="1:30" ht="14.85" customHeight="1">
      <c r="A577" s="473" t="s">
        <v>43</v>
      </c>
      <c r="B577" s="474"/>
      <c r="C577" s="474"/>
      <c r="D577" s="474"/>
      <c r="E577" s="474"/>
      <c r="F577" s="502"/>
      <c r="G577" s="641" t="s">
        <v>230</v>
      </c>
      <c r="H577" s="453"/>
      <c r="I577" s="492" t="e">
        <f>#REF!</f>
        <v>#REF!</v>
      </c>
      <c r="J577" s="492"/>
      <c r="K577" s="62"/>
      <c r="L577" s="62"/>
      <c r="M577" s="62"/>
      <c r="N577" s="62"/>
      <c r="O577" s="62"/>
      <c r="P577" s="62"/>
      <c r="Q577" s="62"/>
      <c r="R577" s="62"/>
      <c r="S577" s="62"/>
      <c r="T577" s="62"/>
      <c r="U577" s="62"/>
      <c r="V577" s="62"/>
      <c r="W577" s="62"/>
      <c r="X577" s="62"/>
      <c r="Y577" s="62"/>
      <c r="Z577" s="62"/>
      <c r="AA577" s="92"/>
      <c r="AB577" s="92"/>
      <c r="AC577" s="93"/>
      <c r="AD577" s="112"/>
    </row>
    <row r="578" spans="1:30" ht="14.85" customHeight="1">
      <c r="A578" s="480"/>
      <c r="B578" s="474"/>
      <c r="C578" s="474"/>
      <c r="D578" s="474"/>
      <c r="E578" s="474"/>
      <c r="F578" s="502"/>
      <c r="G578" s="453"/>
      <c r="H578" s="453"/>
      <c r="I578" s="492"/>
      <c r="J578" s="492"/>
      <c r="K578" s="62"/>
      <c r="L578" s="62"/>
      <c r="M578" s="62"/>
      <c r="N578" s="62"/>
      <c r="O578" s="62"/>
      <c r="P578" s="62"/>
      <c r="Q578" s="62"/>
      <c r="R578" s="62"/>
      <c r="S578" s="62"/>
      <c r="T578" s="62"/>
      <c r="U578" s="62"/>
      <c r="V578" s="62"/>
      <c r="W578" s="62"/>
      <c r="X578" s="62"/>
      <c r="Y578" s="62"/>
      <c r="Z578" s="62"/>
      <c r="AA578" s="92"/>
      <c r="AB578" s="92"/>
      <c r="AC578" s="93"/>
      <c r="AD578" s="112"/>
    </row>
    <row r="579" spans="1:30" ht="14.85" customHeight="1">
      <c r="A579" s="461"/>
      <c r="B579" s="462"/>
      <c r="E579" s="462"/>
      <c r="F579" s="462"/>
      <c r="G579" s="453" t="s">
        <v>13</v>
      </c>
      <c r="H579" s="453"/>
      <c r="I579" s="492" t="e">
        <f>SUM(I577:J578)</f>
        <v>#REF!</v>
      </c>
      <c r="J579" s="492"/>
      <c r="K579" s="62"/>
      <c r="L579" s="62"/>
      <c r="M579" s="62"/>
      <c r="N579" s="62"/>
      <c r="O579" s="62"/>
      <c r="P579" s="62"/>
      <c r="Q579" s="62"/>
      <c r="R579" s="62"/>
      <c r="S579" s="62"/>
      <c r="T579" s="62"/>
      <c r="U579" s="62"/>
      <c r="V579" s="62"/>
      <c r="W579" s="62"/>
      <c r="X579" s="62"/>
      <c r="Y579" s="62"/>
      <c r="Z579" s="62"/>
      <c r="AA579" s="92"/>
      <c r="AB579" s="92"/>
      <c r="AC579" s="93"/>
      <c r="AD579" s="112"/>
    </row>
    <row r="580" spans="1:30" ht="6.75" customHeight="1">
      <c r="G580" s="500"/>
      <c r="H580" s="500"/>
      <c r="I580" s="535"/>
      <c r="J580" s="536"/>
      <c r="K580" s="62"/>
      <c r="L580" s="62"/>
      <c r="M580" s="62"/>
      <c r="N580" s="62"/>
      <c r="O580" s="62"/>
      <c r="P580" s="62"/>
      <c r="Q580" s="62"/>
      <c r="R580" s="62"/>
      <c r="S580" s="62"/>
      <c r="T580" s="62"/>
      <c r="U580" s="62"/>
      <c r="V580" s="62"/>
      <c r="W580" s="62"/>
      <c r="X580" s="62"/>
      <c r="Y580" s="62"/>
      <c r="Z580" s="62"/>
      <c r="AA580" s="92"/>
      <c r="AB580" s="92"/>
      <c r="AC580" s="93"/>
      <c r="AD580" s="112"/>
    </row>
    <row r="581" spans="1:30" ht="18">
      <c r="A581" s="76" t="s">
        <v>38</v>
      </c>
      <c r="G581" s="46"/>
      <c r="H581" s="46"/>
      <c r="I581" s="42"/>
      <c r="J581" s="79"/>
      <c r="K581" s="62"/>
      <c r="L581" s="62"/>
      <c r="M581" s="62"/>
      <c r="N581" s="62"/>
      <c r="O581" s="62"/>
      <c r="P581" s="62"/>
      <c r="Q581" s="62"/>
      <c r="R581" s="62"/>
      <c r="S581" s="62"/>
      <c r="T581" s="62"/>
      <c r="U581" s="66"/>
      <c r="V581" s="62"/>
      <c r="W581" s="62"/>
      <c r="X581" s="62"/>
      <c r="Y581" s="62"/>
      <c r="Z581" s="62"/>
      <c r="AA581" s="73"/>
      <c r="AB581" s="73"/>
      <c r="AC581" s="93"/>
      <c r="AD581" s="112"/>
    </row>
    <row r="582" spans="1:30">
      <c r="A582" s="463" t="s">
        <v>25</v>
      </c>
      <c r="B582" s="463"/>
      <c r="C582" s="463"/>
      <c r="D582" s="463"/>
      <c r="E582" s="463"/>
      <c r="F582" s="463"/>
      <c r="G582" s="463" t="s">
        <v>39</v>
      </c>
      <c r="H582" s="463"/>
      <c r="I582" s="477" t="s">
        <v>11</v>
      </c>
      <c r="J582" s="477"/>
      <c r="K582" s="62"/>
      <c r="L582" s="62"/>
      <c r="M582" s="62"/>
      <c r="N582" s="62"/>
      <c r="O582" s="62"/>
      <c r="P582" s="62"/>
      <c r="Q582" s="62"/>
      <c r="R582" s="62"/>
      <c r="S582" s="62"/>
      <c r="T582" s="62"/>
      <c r="U582" s="62"/>
      <c r="V582" s="62"/>
      <c r="W582" s="62"/>
      <c r="X582" s="62"/>
      <c r="Y582" s="62"/>
      <c r="Z582" s="62"/>
      <c r="AA582" s="92"/>
      <c r="AB582" s="92"/>
      <c r="AC582" s="62"/>
      <c r="AD582" s="111"/>
    </row>
    <row r="583" spans="1:30" ht="14.85" customHeight="1">
      <c r="A583" s="469" t="s">
        <v>147</v>
      </c>
      <c r="B583" s="469"/>
      <c r="C583" s="469"/>
      <c r="D583" s="469"/>
      <c r="E583" s="469"/>
      <c r="F583" s="532"/>
      <c r="G583" s="533">
        <f>$G$47</f>
        <v>0.25</v>
      </c>
      <c r="H583" s="533"/>
      <c r="I583" s="534" t="e">
        <f>(I579+I573+I566+I556)*G583</f>
        <v>#REF!</v>
      </c>
      <c r="J583" s="534"/>
      <c r="K583" s="62"/>
      <c r="L583" s="62"/>
      <c r="M583" s="62"/>
      <c r="N583" s="62"/>
      <c r="O583" s="62"/>
      <c r="P583" s="62"/>
      <c r="Q583" s="62"/>
      <c r="R583" s="62"/>
      <c r="S583" s="62"/>
      <c r="T583" s="62"/>
      <c r="U583" s="62"/>
      <c r="V583" s="62"/>
      <c r="W583" s="62"/>
      <c r="X583" s="62"/>
      <c r="Y583" s="62"/>
      <c r="Z583" s="62"/>
      <c r="AA583" s="92"/>
      <c r="AB583" s="92"/>
      <c r="AC583" s="62"/>
      <c r="AD583" s="111"/>
    </row>
    <row r="584" spans="1:30" ht="14.85" customHeight="1">
      <c r="A584" s="483"/>
      <c r="B584" s="484"/>
      <c r="C584" s="484"/>
      <c r="D584" s="484"/>
      <c r="E584" s="484"/>
      <c r="F584" s="484"/>
      <c r="G584" s="453" t="s">
        <v>13</v>
      </c>
      <c r="H584" s="453"/>
      <c r="I584" s="492" t="e">
        <f>I583</f>
        <v>#REF!</v>
      </c>
      <c r="J584" s="492"/>
      <c r="K584" s="62"/>
      <c r="L584" s="62"/>
      <c r="M584" s="62"/>
      <c r="N584" s="62"/>
      <c r="O584" s="62"/>
      <c r="P584" s="62"/>
      <c r="Q584" s="62"/>
      <c r="R584" s="62"/>
      <c r="S584" s="62"/>
      <c r="T584" s="62"/>
      <c r="U584" s="62"/>
      <c r="V584" s="62"/>
      <c r="W584" s="62"/>
      <c r="X584" s="62"/>
      <c r="Y584" s="62"/>
      <c r="Z584" s="62"/>
      <c r="AA584" s="92"/>
      <c r="AB584" s="92"/>
      <c r="AC584" s="62"/>
      <c r="AD584" s="111"/>
    </row>
    <row r="585" spans="1:30" ht="14.85" customHeight="1">
      <c r="A585" s="483"/>
      <c r="B585" s="484"/>
      <c r="C585" s="484"/>
      <c r="D585" s="484"/>
      <c r="E585" s="484"/>
      <c r="F585" s="484"/>
      <c r="G585" s="489"/>
      <c r="H585" s="489"/>
      <c r="I585" s="490"/>
      <c r="J585" s="491"/>
      <c r="K585" s="62"/>
      <c r="L585" s="62"/>
      <c r="M585" s="62"/>
      <c r="N585" s="62"/>
      <c r="O585" s="62"/>
      <c r="P585" s="62"/>
      <c r="Q585" s="62"/>
      <c r="R585" s="62"/>
      <c r="S585" s="62"/>
      <c r="T585" s="62"/>
      <c r="U585" s="62"/>
      <c r="V585" s="62"/>
      <c r="W585" s="62"/>
      <c r="X585" s="62"/>
      <c r="Y585" s="62"/>
      <c r="Z585" s="62"/>
      <c r="AA585" s="92"/>
      <c r="AB585" s="92"/>
      <c r="AC585" s="62"/>
      <c r="AD585" s="111"/>
    </row>
    <row r="586" spans="1:30" ht="14.85" customHeight="1">
      <c r="A586" s="453" t="s">
        <v>148</v>
      </c>
      <c r="B586" s="453"/>
      <c r="C586" s="453"/>
      <c r="D586" s="453"/>
      <c r="E586" s="453"/>
      <c r="F586" s="453"/>
      <c r="G586" s="453"/>
      <c r="H586" s="453"/>
      <c r="I586" s="492" t="e">
        <f>#REF!</f>
        <v>#REF!</v>
      </c>
      <c r="J586" s="492"/>
      <c r="K586" s="62"/>
      <c r="L586" s="62"/>
      <c r="M586" s="62"/>
      <c r="N586" s="62"/>
      <c r="O586" s="62"/>
      <c r="P586" s="62"/>
      <c r="Q586" s="62"/>
      <c r="R586" s="62"/>
      <c r="S586" s="62"/>
      <c r="T586" s="62"/>
      <c r="U586" s="62"/>
      <c r="V586" s="62"/>
      <c r="W586" s="62"/>
      <c r="X586" s="62"/>
      <c r="Y586" s="62"/>
      <c r="Z586" s="62"/>
      <c r="AA586" s="92"/>
      <c r="AB586" s="92"/>
      <c r="AC586" s="62"/>
      <c r="AD586" s="111"/>
    </row>
    <row r="587" spans="1:30" ht="20.25">
      <c r="A587" s="518" t="s">
        <v>16</v>
      </c>
      <c r="B587" s="519"/>
      <c r="C587" s="519"/>
      <c r="D587" s="519"/>
      <c r="E587" s="519"/>
      <c r="F587" s="519"/>
      <c r="G587" s="519"/>
      <c r="H587" s="519"/>
      <c r="I587" s="519"/>
      <c r="J587" s="544"/>
      <c r="K587" s="62"/>
      <c r="L587" s="62"/>
      <c r="M587" s="62"/>
      <c r="N587" s="62"/>
      <c r="O587" s="62"/>
      <c r="P587" s="62"/>
      <c r="Q587" s="62"/>
      <c r="R587" s="62"/>
      <c r="S587" s="62"/>
      <c r="T587" s="62"/>
      <c r="U587" s="95"/>
      <c r="V587" s="95"/>
      <c r="W587" s="95"/>
      <c r="X587" s="95"/>
      <c r="Y587" s="95"/>
      <c r="Z587" s="95"/>
      <c r="AA587" s="99"/>
      <c r="AB587" s="99"/>
      <c r="AC587" s="95"/>
      <c r="AD587" s="110"/>
    </row>
    <row r="588" spans="1:30" s="6" customFormat="1" ht="8.25" customHeight="1">
      <c r="A588" s="70"/>
      <c r="B588" s="11"/>
      <c r="C588" s="11"/>
      <c r="D588" s="11"/>
      <c r="E588" s="11"/>
      <c r="F588" s="11"/>
      <c r="G588" s="11"/>
      <c r="H588" s="11"/>
      <c r="I588" s="67"/>
      <c r="J588" s="84"/>
      <c r="K588" s="62"/>
      <c r="L588" s="62"/>
      <c r="M588" s="62"/>
      <c r="N588" s="62"/>
      <c r="O588" s="62"/>
      <c r="P588" s="62"/>
      <c r="Q588" s="62"/>
      <c r="R588" s="62"/>
      <c r="S588" s="62"/>
      <c r="T588" s="62"/>
      <c r="U588" s="63"/>
      <c r="V588" s="63"/>
      <c r="W588" s="63"/>
      <c r="X588" s="63"/>
      <c r="Y588" s="63"/>
      <c r="Z588" s="63"/>
      <c r="AA588" s="100"/>
      <c r="AB588" s="100"/>
      <c r="AC588" s="63"/>
      <c r="AD588" s="58"/>
    </row>
    <row r="589" spans="1:30" ht="14.85" customHeight="1">
      <c r="A589" s="501" t="s">
        <v>4</v>
      </c>
      <c r="B589" s="501"/>
      <c r="C589" s="453" t="str">
        <f>$C$3</f>
        <v>READECUACIÓN SEDE SERVICIOS GENERALES</v>
      </c>
      <c r="D589" s="453"/>
      <c r="E589" s="453"/>
      <c r="F589" s="453"/>
      <c r="G589" s="453"/>
      <c r="H589" s="453"/>
      <c r="I589" s="453"/>
      <c r="J589" s="453"/>
      <c r="K589" s="62"/>
      <c r="L589" s="62"/>
      <c r="M589" s="62"/>
      <c r="N589" s="62"/>
      <c r="O589" s="62"/>
      <c r="P589" s="62"/>
      <c r="Q589" s="62"/>
      <c r="R589" s="62"/>
      <c r="S589" s="62"/>
      <c r="T589" s="62"/>
      <c r="U589" s="62"/>
      <c r="V589" s="62"/>
      <c r="W589" s="62"/>
      <c r="X589" s="62"/>
      <c r="Y589" s="62"/>
      <c r="Z589" s="62"/>
      <c r="AA589" s="92"/>
      <c r="AB589" s="92"/>
      <c r="AC589" s="62"/>
      <c r="AD589" s="111"/>
    </row>
    <row r="590" spans="1:30" ht="14.85" customHeight="1">
      <c r="A590" s="501" t="s">
        <v>5</v>
      </c>
      <c r="B590" s="501"/>
      <c r="C590" s="453" t="str">
        <f>$C$4</f>
        <v>UNIVERSIDAD DEL CAUCA -SERVICIOS GENERALES</v>
      </c>
      <c r="D590" s="453"/>
      <c r="E590" s="453"/>
      <c r="F590" s="453"/>
      <c r="G590" s="453"/>
      <c r="H590" s="453"/>
      <c r="I590" s="453"/>
      <c r="J590" s="453"/>
      <c r="K590" s="62"/>
      <c r="L590" s="62"/>
      <c r="M590" s="62"/>
      <c r="N590" s="62"/>
      <c r="O590" s="62"/>
      <c r="P590" s="62"/>
      <c r="Q590" s="62"/>
      <c r="R590" s="62"/>
      <c r="S590" s="62"/>
      <c r="T590" s="62"/>
      <c r="U590" s="62"/>
      <c r="V590" s="62"/>
      <c r="W590" s="62"/>
      <c r="X590" s="62"/>
      <c r="Y590" s="62"/>
      <c r="Z590" s="62"/>
      <c r="AA590" s="92"/>
      <c r="AB590" s="92"/>
      <c r="AC590" s="62"/>
      <c r="AD590" s="111"/>
    </row>
    <row r="591" spans="1:30" ht="14.85" customHeight="1">
      <c r="A591" s="501" t="s">
        <v>17</v>
      </c>
      <c r="B591" s="501"/>
      <c r="C591" s="453" t="str">
        <f>$C$5</f>
        <v>UNIVERSIDAD DEL CAUCA</v>
      </c>
      <c r="D591" s="453"/>
      <c r="E591" s="453"/>
      <c r="F591" s="453"/>
      <c r="G591" s="453"/>
      <c r="H591" s="453"/>
      <c r="I591" s="453"/>
      <c r="J591" s="453"/>
      <c r="K591" s="62"/>
      <c r="L591" s="62"/>
      <c r="M591" s="62"/>
      <c r="N591" s="62"/>
      <c r="O591" s="62"/>
      <c r="P591" s="62"/>
      <c r="Q591" s="62"/>
      <c r="R591" s="62"/>
      <c r="S591" s="62"/>
      <c r="T591" s="62"/>
      <c r="U591" s="62"/>
      <c r="V591" s="62"/>
      <c r="W591" s="62"/>
      <c r="X591" s="62"/>
      <c r="Y591" s="62"/>
      <c r="Z591" s="62"/>
      <c r="AA591" s="92"/>
      <c r="AB591" s="92"/>
      <c r="AC591" s="62"/>
      <c r="AD591" s="111"/>
    </row>
    <row r="592" spans="1:30" ht="14.85" customHeight="1">
      <c r="A592" s="482" t="s">
        <v>18</v>
      </c>
      <c r="B592" s="472"/>
      <c r="C592" s="480" t="str">
        <f>$C$6</f>
        <v>ING. JOHN JAIRO LEDEZMA SOLANO</v>
      </c>
      <c r="D592" s="474"/>
      <c r="E592" s="474"/>
      <c r="F592" s="474"/>
      <c r="G592" s="474"/>
      <c r="H592" s="474"/>
      <c r="I592" s="474"/>
      <c r="J592" s="502"/>
      <c r="K592" s="62"/>
      <c r="L592" s="62"/>
      <c r="M592" s="62"/>
      <c r="N592" s="62"/>
      <c r="O592" s="62"/>
      <c r="P592" s="62"/>
      <c r="Q592" s="62"/>
      <c r="R592" s="62"/>
      <c r="S592" s="62"/>
      <c r="T592" s="62"/>
      <c r="U592" s="62"/>
      <c r="V592" s="62"/>
      <c r="W592" s="62"/>
      <c r="X592" s="62"/>
      <c r="Y592" s="62"/>
      <c r="Z592" s="62"/>
      <c r="AA592" s="92"/>
      <c r="AB592" s="92"/>
      <c r="AC592" s="62"/>
      <c r="AD592" s="111"/>
    </row>
    <row r="593" spans="1:30" ht="14.85" customHeight="1">
      <c r="A593" s="501" t="s">
        <v>6</v>
      </c>
      <c r="B593" s="501"/>
      <c r="C593" s="539" t="str">
        <f>$C$7</f>
        <v>FEBRERO DE 2011</v>
      </c>
      <c r="D593" s="540"/>
      <c r="E593" s="540"/>
      <c r="F593" s="531" t="str">
        <f>$F$7</f>
        <v>MP 19202-128892 CAU</v>
      </c>
      <c r="G593" s="531"/>
      <c r="H593" s="531"/>
      <c r="I593" s="531"/>
      <c r="J593" s="531"/>
      <c r="K593" s="62"/>
      <c r="L593" s="62"/>
      <c r="M593" s="62"/>
      <c r="N593" s="62"/>
      <c r="O593" s="62"/>
      <c r="P593" s="62"/>
      <c r="Q593" s="62"/>
      <c r="R593" s="62"/>
      <c r="S593" s="62"/>
      <c r="T593" s="62"/>
      <c r="U593" s="62"/>
      <c r="V593" s="62"/>
      <c r="W593" s="62"/>
      <c r="X593" s="62"/>
      <c r="Y593" s="62"/>
      <c r="Z593" s="62"/>
      <c r="AA593" s="92"/>
      <c r="AB593" s="92"/>
      <c r="AC593" s="62"/>
      <c r="AD593" s="111"/>
    </row>
    <row r="594" spans="1:30" ht="4.5" customHeight="1">
      <c r="B594" s="72"/>
      <c r="C594" s="72"/>
      <c r="D594" s="72"/>
      <c r="E594" s="72"/>
      <c r="F594" s="72"/>
      <c r="G594" s="72"/>
      <c r="K594" s="62"/>
      <c r="L594" s="62"/>
      <c r="M594" s="62"/>
      <c r="N594" s="62"/>
      <c r="O594" s="62"/>
      <c r="P594" s="62"/>
      <c r="Q594" s="62"/>
      <c r="R594" s="62"/>
      <c r="S594" s="62"/>
      <c r="T594" s="62"/>
      <c r="U594" s="62"/>
      <c r="V594" s="64"/>
      <c r="W594" s="64"/>
      <c r="X594" s="64"/>
      <c r="Y594" s="64"/>
      <c r="Z594" s="64"/>
      <c r="AA594" s="102"/>
      <c r="AB594" s="92"/>
      <c r="AC594" s="62"/>
      <c r="AD594" s="111"/>
    </row>
    <row r="595" spans="1:30" ht="14.85" customHeight="1">
      <c r="A595" s="5" t="s">
        <v>9</v>
      </c>
      <c r="B595" s="549" t="s">
        <v>8</v>
      </c>
      <c r="C595" s="453" t="e">
        <f>#REF!</f>
        <v>#REF!</v>
      </c>
      <c r="D595" s="453"/>
      <c r="E595" s="453"/>
      <c r="F595" s="549" t="s">
        <v>10</v>
      </c>
      <c r="G595" s="549" t="e">
        <f>#REF!</f>
        <v>#REF!</v>
      </c>
      <c r="H595" s="513" t="s">
        <v>23</v>
      </c>
      <c r="I595" s="500"/>
      <c r="J595" s="514"/>
      <c r="K595" s="62"/>
      <c r="L595" s="62"/>
      <c r="M595" s="62"/>
      <c r="N595" s="62"/>
      <c r="O595" s="62"/>
      <c r="P595" s="62"/>
      <c r="Q595" s="62"/>
      <c r="R595" s="62"/>
      <c r="S595" s="62"/>
      <c r="T595" s="62"/>
      <c r="U595" s="62"/>
      <c r="V595" s="62"/>
      <c r="W595" s="62"/>
      <c r="X595" s="62"/>
      <c r="Y595" s="62"/>
      <c r="Z595" s="62"/>
      <c r="AA595" s="92"/>
      <c r="AB595" s="92"/>
      <c r="AC595" s="62"/>
      <c r="AD595" s="111"/>
    </row>
    <row r="596" spans="1:30" ht="14.85" customHeight="1">
      <c r="A596" s="59" t="e">
        <f>#REF!</f>
        <v>#REF!</v>
      </c>
      <c r="B596" s="550"/>
      <c r="C596" s="453"/>
      <c r="D596" s="453"/>
      <c r="E596" s="453"/>
      <c r="F596" s="550"/>
      <c r="G596" s="550"/>
      <c r="H596" s="1"/>
      <c r="I596" s="68" t="s">
        <v>24</v>
      </c>
      <c r="J596" s="69"/>
      <c r="K596" s="62"/>
      <c r="L596" s="62"/>
      <c r="M596" s="62"/>
      <c r="N596" s="62"/>
      <c r="O596" s="62"/>
      <c r="P596" s="62"/>
      <c r="Q596" s="62"/>
      <c r="R596" s="62"/>
      <c r="S596" s="62"/>
      <c r="T596" s="62"/>
      <c r="U596" s="92"/>
      <c r="V596" s="62"/>
      <c r="W596" s="62"/>
      <c r="X596" s="62"/>
      <c r="Y596" s="62"/>
      <c r="Z596" s="62"/>
      <c r="AA596" s="92"/>
      <c r="AB596" s="73"/>
      <c r="AC596" s="65"/>
      <c r="AD596" s="56"/>
    </row>
    <row r="597" spans="1:30" ht="14.85" customHeight="1">
      <c r="A597" s="5" t="s">
        <v>9</v>
      </c>
      <c r="B597" s="549" t="s">
        <v>7</v>
      </c>
      <c r="C597" s="565" t="e">
        <f>#REF!</f>
        <v>#REF!</v>
      </c>
      <c r="D597" s="566"/>
      <c r="E597" s="567"/>
      <c r="F597" s="480" t="s">
        <v>22</v>
      </c>
      <c r="G597" s="502"/>
      <c r="H597" s="513"/>
      <c r="I597" s="500"/>
      <c r="J597" s="514"/>
      <c r="K597" s="62"/>
      <c r="L597" s="62"/>
      <c r="M597" s="62"/>
      <c r="N597" s="62"/>
      <c r="O597" s="62"/>
      <c r="P597" s="62"/>
      <c r="Q597" s="62"/>
      <c r="R597" s="62"/>
      <c r="S597" s="62"/>
      <c r="T597" s="62"/>
      <c r="U597" s="62"/>
      <c r="V597" s="62"/>
      <c r="W597" s="62"/>
      <c r="X597" s="62"/>
      <c r="Y597" s="62"/>
      <c r="Z597" s="62"/>
      <c r="AA597" s="92"/>
      <c r="AB597" s="92"/>
      <c r="AC597" s="62"/>
      <c r="AD597" s="111"/>
    </row>
    <row r="598" spans="1:30" ht="23.25" customHeight="1">
      <c r="A598" s="60" t="e">
        <f>#REF!</f>
        <v>#REF!</v>
      </c>
      <c r="B598" s="550"/>
      <c r="C598" s="568"/>
      <c r="D598" s="569"/>
      <c r="E598" s="570"/>
      <c r="F598" s="515"/>
      <c r="G598" s="516"/>
      <c r="H598" s="516"/>
      <c r="I598" s="516"/>
      <c r="J598" s="517"/>
      <c r="K598" s="62"/>
      <c r="L598" s="62"/>
      <c r="M598" s="62"/>
      <c r="N598" s="62"/>
      <c r="O598" s="62"/>
      <c r="P598" s="62"/>
      <c r="Q598" s="62"/>
      <c r="R598" s="62"/>
      <c r="S598" s="62"/>
      <c r="T598" s="62"/>
      <c r="U598" s="92"/>
      <c r="V598" s="62"/>
      <c r="W598" s="62"/>
      <c r="X598" s="62"/>
      <c r="Y598" s="62"/>
      <c r="Z598" s="62"/>
      <c r="AA598" s="92"/>
      <c r="AB598" s="92"/>
      <c r="AC598" s="62"/>
      <c r="AD598" s="111"/>
    </row>
    <row r="599" spans="1:30" ht="3.75" customHeight="1">
      <c r="K599" s="62"/>
      <c r="L599" s="62"/>
      <c r="M599" s="62"/>
      <c r="N599" s="62"/>
      <c r="O599" s="62"/>
      <c r="P599" s="62"/>
      <c r="Q599" s="62"/>
      <c r="R599" s="62"/>
      <c r="S599" s="62"/>
      <c r="T599" s="62"/>
      <c r="U599" s="62"/>
      <c r="V599" s="62"/>
      <c r="W599" s="62"/>
      <c r="X599" s="62"/>
      <c r="Y599" s="62"/>
      <c r="Z599" s="62"/>
      <c r="AA599" s="92"/>
      <c r="AB599" s="92"/>
      <c r="AC599" s="62"/>
      <c r="AD599" s="111"/>
    </row>
    <row r="600" spans="1:30" ht="18">
      <c r="A600" s="557" t="s">
        <v>27</v>
      </c>
      <c r="B600" s="558"/>
      <c r="K600" s="62"/>
      <c r="L600" s="62"/>
      <c r="M600" s="62"/>
      <c r="N600" s="62"/>
      <c r="O600" s="62"/>
      <c r="P600" s="62"/>
      <c r="Q600" s="62"/>
      <c r="R600" s="62"/>
      <c r="S600" s="62"/>
      <c r="T600" s="62"/>
      <c r="U600" s="66"/>
      <c r="V600" s="66"/>
      <c r="W600" s="62"/>
      <c r="X600" s="62"/>
      <c r="Y600" s="62"/>
      <c r="Z600" s="62"/>
      <c r="AA600" s="92"/>
      <c r="AB600" s="92"/>
      <c r="AC600" s="62"/>
      <c r="AD600" s="111"/>
    </row>
    <row r="601" spans="1:30" ht="33" customHeight="1">
      <c r="A601" s="464" t="s">
        <v>25</v>
      </c>
      <c r="B601" s="464"/>
      <c r="C601" s="464"/>
      <c r="D601" s="47" t="s">
        <v>28</v>
      </c>
      <c r="E601" s="537" t="s">
        <v>14</v>
      </c>
      <c r="F601" s="538"/>
      <c r="G601" s="655" t="s">
        <v>282</v>
      </c>
      <c r="H601" s="538"/>
      <c r="I601" s="456" t="s">
        <v>11</v>
      </c>
      <c r="J601" s="458"/>
      <c r="K601" s="62"/>
      <c r="L601" s="62"/>
      <c r="M601" s="62"/>
      <c r="N601" s="62"/>
      <c r="O601" s="62"/>
      <c r="P601" s="62"/>
      <c r="Q601" s="62"/>
      <c r="R601" s="62"/>
      <c r="S601" s="62"/>
      <c r="T601" s="62"/>
      <c r="U601" s="62"/>
      <c r="V601" s="62"/>
      <c r="W601" s="62"/>
      <c r="X601" s="65"/>
      <c r="Y601" s="96"/>
      <c r="Z601" s="96"/>
      <c r="AA601" s="103"/>
      <c r="AB601" s="103"/>
      <c r="AC601" s="62"/>
      <c r="AD601" s="111"/>
    </row>
    <row r="602" spans="1:30" ht="14.85" customHeight="1">
      <c r="A602" s="532" t="s">
        <v>79</v>
      </c>
      <c r="B602" s="521"/>
      <c r="C602" s="578"/>
      <c r="D602" s="48" t="s">
        <v>41</v>
      </c>
      <c r="E602" s="475"/>
      <c r="F602" s="476"/>
      <c r="G602" s="475"/>
      <c r="H602" s="476"/>
      <c r="I602" s="467" t="e">
        <f>I630*0.05</f>
        <v>#REF!</v>
      </c>
      <c r="J602" s="468"/>
      <c r="K602" s="62"/>
      <c r="L602" s="62"/>
      <c r="M602" s="62"/>
      <c r="N602" s="62"/>
      <c r="O602" s="62"/>
      <c r="P602" s="62"/>
      <c r="Q602" s="62"/>
      <c r="R602" s="62"/>
      <c r="S602" s="62"/>
      <c r="T602" s="62"/>
      <c r="U602" s="62"/>
      <c r="V602" s="62"/>
      <c r="W602" s="62"/>
      <c r="X602" s="61"/>
      <c r="Y602" s="96"/>
      <c r="Z602" s="96"/>
      <c r="AA602" s="103"/>
      <c r="AB602" s="103"/>
      <c r="AC602" s="62"/>
      <c r="AD602" s="111"/>
    </row>
    <row r="603" spans="1:30" ht="14.85" customHeight="1">
      <c r="A603" s="532" t="str">
        <f>EQUIPO!B38</f>
        <v>Motosierra electrica</v>
      </c>
      <c r="B603" s="521"/>
      <c r="C603" s="578"/>
      <c r="D603" s="48" t="str">
        <f>EQUIPO!C38</f>
        <v>HORA</v>
      </c>
      <c r="E603" s="475">
        <f>EQUIPO!D38</f>
        <v>6250</v>
      </c>
      <c r="F603" s="476"/>
      <c r="G603" s="475"/>
      <c r="H603" s="476"/>
      <c r="I603" s="467">
        <f>E603*4</f>
        <v>25000</v>
      </c>
      <c r="J603" s="582"/>
      <c r="U603" s="81"/>
      <c r="V603" s="62"/>
      <c r="W603" s="62"/>
      <c r="X603" s="61"/>
      <c r="Y603" s="96"/>
      <c r="Z603" s="96"/>
      <c r="AA603" s="103"/>
      <c r="AB603" s="103"/>
      <c r="AC603" s="62"/>
      <c r="AD603" s="111"/>
    </row>
    <row r="604" spans="1:30" ht="14.85" customHeight="1">
      <c r="A604" s="532" t="str">
        <f>EQUIPO!B3</f>
        <v>Bulldozer Tipo D4 o similar</v>
      </c>
      <c r="B604" s="521"/>
      <c r="C604" s="578"/>
      <c r="D604" s="48" t="str">
        <f>EQUIPO!C3</f>
        <v>HORA</v>
      </c>
      <c r="E604" s="475">
        <f>EQUIPO!D3</f>
        <v>45000</v>
      </c>
      <c r="F604" s="476"/>
      <c r="G604" s="475"/>
      <c r="H604" s="476"/>
      <c r="I604" s="467">
        <f>E604</f>
        <v>45000</v>
      </c>
      <c r="J604" s="582"/>
      <c r="U604" s="81"/>
      <c r="V604" s="62"/>
      <c r="W604" s="62"/>
      <c r="X604" s="61"/>
      <c r="Y604" s="96"/>
      <c r="Z604" s="96"/>
      <c r="AA604" s="103"/>
      <c r="AB604" s="103"/>
      <c r="AC604" s="62"/>
      <c r="AD604" s="111"/>
    </row>
    <row r="605" spans="1:30" ht="14.85" customHeight="1">
      <c r="A605" s="532"/>
      <c r="B605" s="521"/>
      <c r="C605" s="578"/>
      <c r="D605" s="8"/>
      <c r="E605" s="656"/>
      <c r="F605" s="657"/>
      <c r="G605" s="532"/>
      <c r="H605" s="578"/>
      <c r="I605" s="467"/>
      <c r="J605" s="582"/>
      <c r="U605" s="81"/>
      <c r="V605" s="62"/>
      <c r="W605" s="62"/>
      <c r="X605" s="62"/>
      <c r="Y605" s="62"/>
      <c r="Z605" s="62"/>
      <c r="AA605" s="92"/>
      <c r="AB605" s="92"/>
      <c r="AC605" s="93"/>
      <c r="AD605" s="112"/>
    </row>
    <row r="606" spans="1:30" ht="14.85" customHeight="1">
      <c r="G606" s="453" t="s">
        <v>13</v>
      </c>
      <c r="H606" s="453"/>
      <c r="I606" s="510" t="e">
        <f>SUM(I602:J605)</f>
        <v>#REF!</v>
      </c>
      <c r="J606" s="511"/>
      <c r="U606" s="81"/>
      <c r="V606" s="62"/>
      <c r="W606" s="62"/>
      <c r="X606" s="62"/>
      <c r="Y606" s="62"/>
      <c r="Z606" s="62"/>
      <c r="AA606" s="92"/>
      <c r="AB606" s="92"/>
      <c r="AC606" s="93"/>
      <c r="AD606" s="112"/>
    </row>
    <row r="607" spans="1:30" ht="6" customHeight="1">
      <c r="U607" s="81"/>
      <c r="V607" s="62"/>
      <c r="W607" s="62"/>
      <c r="X607" s="62"/>
      <c r="Y607" s="62"/>
      <c r="Z607" s="62"/>
      <c r="AA607" s="92"/>
      <c r="AB607" s="92"/>
      <c r="AC607" s="62"/>
      <c r="AD607" s="111"/>
    </row>
    <row r="608" spans="1:30" ht="15.75" customHeight="1">
      <c r="A608" s="76" t="s">
        <v>29</v>
      </c>
      <c r="U608" s="83"/>
      <c r="V608" s="62"/>
      <c r="W608" s="62"/>
      <c r="X608" s="62"/>
      <c r="Y608" s="62"/>
      <c r="Z608" s="62"/>
      <c r="AA608" s="92"/>
      <c r="AB608" s="92"/>
      <c r="AC608" s="62"/>
      <c r="AD608" s="111"/>
    </row>
    <row r="609" spans="1:30" ht="15.75" customHeight="1">
      <c r="A609" s="456" t="s">
        <v>25</v>
      </c>
      <c r="B609" s="457"/>
      <c r="C609" s="458"/>
      <c r="D609" s="537" t="s">
        <v>2</v>
      </c>
      <c r="E609" s="538"/>
      <c r="F609" s="3" t="s">
        <v>0</v>
      </c>
      <c r="G609" s="537" t="s">
        <v>15</v>
      </c>
      <c r="H609" s="538"/>
      <c r="I609" s="576" t="s">
        <v>11</v>
      </c>
      <c r="J609" s="577"/>
      <c r="U609" s="81"/>
      <c r="V609" s="62"/>
      <c r="W609" s="62"/>
      <c r="X609" s="96"/>
      <c r="Y609" s="96"/>
      <c r="Z609" s="61"/>
      <c r="AA609" s="103"/>
      <c r="AB609" s="103"/>
      <c r="AC609" s="62"/>
      <c r="AD609" s="111"/>
    </row>
    <row r="610" spans="1:30" ht="14.85" customHeight="1">
      <c r="A610" s="453"/>
      <c r="B610" s="453"/>
      <c r="C610" s="453"/>
      <c r="D610" s="480"/>
      <c r="E610" s="474"/>
      <c r="F610" s="45"/>
      <c r="G610" s="453"/>
      <c r="H610" s="453"/>
      <c r="I610" s="510"/>
      <c r="J610" s="511"/>
      <c r="U610" s="81"/>
      <c r="V610" s="62"/>
      <c r="W610" s="62"/>
      <c r="X610" s="62"/>
      <c r="Y610" s="62"/>
      <c r="Z610" s="65"/>
      <c r="AA610" s="92"/>
      <c r="AB610" s="92"/>
      <c r="AC610" s="93"/>
      <c r="AD610" s="112"/>
    </row>
    <row r="611" spans="1:30" ht="14.85" customHeight="1">
      <c r="A611" s="453"/>
      <c r="B611" s="453"/>
      <c r="C611" s="453"/>
      <c r="D611" s="480"/>
      <c r="E611" s="474"/>
      <c r="F611" s="45"/>
      <c r="G611" s="453"/>
      <c r="H611" s="453"/>
      <c r="I611" s="510"/>
      <c r="J611" s="511"/>
      <c r="U611" s="81"/>
      <c r="V611" s="62"/>
      <c r="W611" s="62"/>
      <c r="X611" s="62"/>
      <c r="Y611" s="62"/>
      <c r="Z611" s="65"/>
      <c r="AA611" s="92"/>
      <c r="AB611" s="92"/>
      <c r="AC611" s="93"/>
      <c r="AD611" s="112"/>
    </row>
    <row r="612" spans="1:30" ht="14.85" customHeight="1">
      <c r="A612" s="453"/>
      <c r="B612" s="453"/>
      <c r="C612" s="453"/>
      <c r="D612" s="480"/>
      <c r="E612" s="474"/>
      <c r="F612" s="45"/>
      <c r="G612" s="453"/>
      <c r="H612" s="453"/>
      <c r="I612" s="510"/>
      <c r="J612" s="511"/>
      <c r="U612" s="81"/>
      <c r="V612" s="62"/>
      <c r="W612" s="62"/>
      <c r="X612" s="62"/>
      <c r="Y612" s="62"/>
      <c r="Z612" s="65"/>
      <c r="AA612" s="92"/>
      <c r="AB612" s="92"/>
      <c r="AC612" s="93"/>
      <c r="AD612" s="112"/>
    </row>
    <row r="613" spans="1:30" ht="14.85" customHeight="1">
      <c r="A613" s="453"/>
      <c r="B613" s="453"/>
      <c r="C613" s="453"/>
      <c r="D613" s="480"/>
      <c r="E613" s="474"/>
      <c r="F613" s="45"/>
      <c r="G613" s="453"/>
      <c r="H613" s="453"/>
      <c r="I613" s="510"/>
      <c r="J613" s="511"/>
      <c r="U613" s="81"/>
      <c r="V613" s="62"/>
      <c r="W613" s="62"/>
      <c r="X613" s="62"/>
      <c r="Y613" s="62"/>
      <c r="Z613" s="65"/>
      <c r="AA613" s="92"/>
      <c r="AB613" s="92"/>
      <c r="AC613" s="93"/>
      <c r="AD613" s="112"/>
    </row>
    <row r="614" spans="1:30" ht="14.85" customHeight="1">
      <c r="A614" s="453"/>
      <c r="B614" s="453"/>
      <c r="C614" s="453"/>
      <c r="D614" s="480"/>
      <c r="E614" s="474"/>
      <c r="F614" s="45"/>
      <c r="G614" s="453"/>
      <c r="H614" s="453"/>
      <c r="I614" s="510"/>
      <c r="J614" s="511"/>
      <c r="U614" s="81"/>
      <c r="V614" s="62"/>
      <c r="W614" s="62"/>
      <c r="X614" s="62"/>
      <c r="Y614" s="62"/>
      <c r="Z614" s="65"/>
      <c r="AA614" s="92"/>
      <c r="AB614" s="92"/>
      <c r="AC614" s="93"/>
      <c r="AD614" s="112"/>
    </row>
    <row r="615" spans="1:30" ht="14.85" customHeight="1">
      <c r="A615" s="453"/>
      <c r="B615" s="453"/>
      <c r="C615" s="453"/>
      <c r="D615" s="480"/>
      <c r="E615" s="474"/>
      <c r="F615" s="45"/>
      <c r="G615" s="453"/>
      <c r="H615" s="453"/>
      <c r="I615" s="510"/>
      <c r="J615" s="511"/>
      <c r="U615" s="81"/>
      <c r="V615" s="62"/>
      <c r="W615" s="62"/>
      <c r="X615" s="62"/>
      <c r="Y615" s="62"/>
      <c r="Z615" s="65"/>
      <c r="AA615" s="92"/>
      <c r="AB615" s="92"/>
      <c r="AC615" s="93"/>
      <c r="AD615" s="112"/>
    </row>
    <row r="616" spans="1:30" ht="14.85" customHeight="1">
      <c r="G616" s="453" t="s">
        <v>13</v>
      </c>
      <c r="H616" s="453"/>
      <c r="I616" s="510">
        <f>SUM(I610:J615)</f>
        <v>0</v>
      </c>
      <c r="J616" s="511"/>
      <c r="U616" s="81"/>
      <c r="V616" s="62"/>
      <c r="W616" s="62"/>
      <c r="X616" s="62"/>
      <c r="Y616" s="62"/>
      <c r="Z616" s="62"/>
      <c r="AA616" s="92"/>
      <c r="AB616" s="92"/>
      <c r="AC616" s="93"/>
      <c r="AD616" s="112"/>
    </row>
    <row r="617" spans="1:30" ht="5.25" customHeight="1">
      <c r="G617" s="46"/>
      <c r="H617" s="46"/>
      <c r="I617" s="42"/>
      <c r="J617" s="79"/>
      <c r="U617" s="81"/>
      <c r="V617" s="62"/>
      <c r="W617" s="62"/>
      <c r="X617" s="62"/>
      <c r="Y617" s="62"/>
      <c r="Z617" s="62"/>
      <c r="AA617" s="73"/>
      <c r="AB617" s="73"/>
      <c r="AC617" s="93"/>
      <c r="AD617" s="112"/>
    </row>
    <row r="618" spans="1:30" ht="18">
      <c r="A618" s="76" t="s">
        <v>30</v>
      </c>
      <c r="B618" s="77"/>
      <c r="G618" s="46"/>
      <c r="H618" s="46"/>
      <c r="I618" s="42"/>
      <c r="J618" s="79"/>
      <c r="U618" s="83"/>
      <c r="V618" s="66"/>
      <c r="W618" s="62"/>
      <c r="X618" s="62"/>
      <c r="Y618" s="62"/>
      <c r="Z618" s="62"/>
      <c r="AA618" s="73"/>
      <c r="AB618" s="73"/>
      <c r="AC618" s="93"/>
      <c r="AD618" s="112"/>
    </row>
    <row r="619" spans="1:30" ht="14.85" customHeight="1">
      <c r="A619" s="464" t="s">
        <v>26</v>
      </c>
      <c r="B619" s="464"/>
      <c r="C619" s="47" t="s">
        <v>31</v>
      </c>
      <c r="D619" s="47" t="s">
        <v>32</v>
      </c>
      <c r="E619" s="464" t="s">
        <v>33</v>
      </c>
      <c r="F619" s="464"/>
      <c r="G619" s="464" t="s">
        <v>34</v>
      </c>
      <c r="H619" s="464"/>
      <c r="I619" s="499" t="s">
        <v>11</v>
      </c>
      <c r="J619" s="499"/>
      <c r="U619" s="81"/>
      <c r="V619" s="62"/>
      <c r="W619" s="65"/>
      <c r="X619" s="65"/>
      <c r="Y619" s="62"/>
      <c r="Z619" s="62"/>
      <c r="AA619" s="92"/>
      <c r="AB619" s="92"/>
      <c r="AC619" s="93"/>
      <c r="AD619" s="112"/>
    </row>
    <row r="620" spans="1:30" ht="14.85" customHeight="1">
      <c r="A620" s="453" t="str">
        <f>EQUIPO!B8</f>
        <v>Camioneta</v>
      </c>
      <c r="B620" s="453"/>
      <c r="C620" s="5" t="str">
        <f>EQUIPO!C8</f>
        <v>HORA</v>
      </c>
      <c r="D620" s="5"/>
      <c r="E620" s="453"/>
      <c r="F620" s="453"/>
      <c r="G620" s="453">
        <f>EQUIPO!D8</f>
        <v>12000</v>
      </c>
      <c r="H620" s="453"/>
      <c r="I620" s="492">
        <f>G620*4</f>
        <v>48000</v>
      </c>
      <c r="J620" s="492"/>
      <c r="U620" s="81"/>
      <c r="V620" s="62"/>
      <c r="W620" s="62"/>
      <c r="X620" s="62"/>
      <c r="Y620" s="62"/>
      <c r="Z620" s="62"/>
      <c r="AA620" s="92"/>
      <c r="AB620" s="92"/>
      <c r="AC620" s="93"/>
      <c r="AD620" s="112"/>
    </row>
    <row r="621" spans="1:30" ht="14.85" customHeight="1">
      <c r="A621" s="453"/>
      <c r="B621" s="453"/>
      <c r="C621" s="5"/>
      <c r="D621" s="5"/>
      <c r="E621" s="453"/>
      <c r="F621" s="453"/>
      <c r="G621" s="453"/>
      <c r="H621" s="453"/>
      <c r="I621" s="492"/>
      <c r="J621" s="492"/>
      <c r="U621" s="81"/>
      <c r="V621" s="62"/>
      <c r="W621" s="62"/>
      <c r="X621" s="62"/>
      <c r="Y621" s="62"/>
      <c r="Z621" s="62"/>
      <c r="AA621" s="92"/>
      <c r="AB621" s="92"/>
      <c r="AC621" s="93"/>
      <c r="AD621" s="112"/>
    </row>
    <row r="622" spans="1:30" ht="14.85" customHeight="1">
      <c r="A622" s="453"/>
      <c r="B622" s="453"/>
      <c r="C622" s="5"/>
      <c r="D622" s="5"/>
      <c r="E622" s="453"/>
      <c r="F622" s="453"/>
      <c r="G622" s="453"/>
      <c r="H622" s="453"/>
      <c r="I622" s="492"/>
      <c r="J622" s="492"/>
      <c r="U622" s="81"/>
      <c r="V622" s="62"/>
      <c r="W622" s="62"/>
      <c r="X622" s="62"/>
      <c r="Y622" s="62"/>
      <c r="Z622" s="62"/>
      <c r="AA622" s="92"/>
      <c r="AB622" s="92"/>
      <c r="AC622" s="93"/>
      <c r="AD622" s="112"/>
    </row>
    <row r="623" spans="1:30" ht="14.85" customHeight="1">
      <c r="A623" s="78"/>
      <c r="B623" s="46"/>
      <c r="E623" s="46"/>
      <c r="F623" s="46"/>
      <c r="G623" s="453" t="s">
        <v>13</v>
      </c>
      <c r="H623" s="453"/>
      <c r="I623" s="492">
        <f>SUM(I620:J622)</f>
        <v>48000</v>
      </c>
      <c r="J623" s="492"/>
      <c r="U623" s="80"/>
      <c r="V623" s="65"/>
      <c r="W623" s="62"/>
      <c r="X623" s="62"/>
      <c r="Y623" s="65"/>
      <c r="Z623" s="65"/>
      <c r="AA623" s="92"/>
      <c r="AB623" s="92"/>
      <c r="AC623" s="93"/>
      <c r="AD623" s="112"/>
    </row>
    <row r="624" spans="1:30" ht="6.75" customHeight="1">
      <c r="A624" s="78"/>
      <c r="B624" s="46"/>
      <c r="E624" s="46"/>
      <c r="F624" s="46"/>
      <c r="G624" s="46"/>
      <c r="H624" s="46"/>
      <c r="I624" s="42"/>
      <c r="J624" s="79"/>
      <c r="U624" s="80"/>
      <c r="V624" s="65"/>
      <c r="W624" s="62"/>
      <c r="X624" s="62"/>
      <c r="Y624" s="65"/>
      <c r="Z624" s="65"/>
      <c r="AA624" s="73"/>
      <c r="AB624" s="73"/>
      <c r="AC624" s="94"/>
      <c r="AD624" s="75"/>
    </row>
    <row r="625" spans="1:40" ht="18">
      <c r="A625" s="76" t="s">
        <v>35</v>
      </c>
      <c r="U625" s="83"/>
      <c r="V625" s="62"/>
      <c r="W625" s="62"/>
      <c r="X625" s="62"/>
      <c r="Y625" s="62"/>
      <c r="Z625" s="62"/>
      <c r="AA625" s="92"/>
      <c r="AB625" s="92"/>
      <c r="AC625" s="62"/>
      <c r="AD625" s="111"/>
    </row>
    <row r="626" spans="1:40" ht="32.25" customHeight="1">
      <c r="A626" s="456" t="s">
        <v>36</v>
      </c>
      <c r="B626" s="457"/>
      <c r="C626" s="457"/>
      <c r="D626" s="457"/>
      <c r="E626" s="457"/>
      <c r="F626" s="458"/>
      <c r="G626" s="537" t="s">
        <v>42</v>
      </c>
      <c r="H626" s="538"/>
      <c r="I626" s="555" t="s">
        <v>11</v>
      </c>
      <c r="J626" s="556"/>
      <c r="U626" s="81"/>
      <c r="V626" s="62"/>
      <c r="W626" s="62"/>
      <c r="X626" s="62"/>
      <c r="Y626" s="62"/>
      <c r="Z626" s="62"/>
      <c r="AA626" s="103"/>
      <c r="AB626" s="103"/>
      <c r="AC626" s="93"/>
      <c r="AD626" s="112"/>
    </row>
    <row r="627" spans="1:40" ht="14.85" customHeight="1">
      <c r="A627" s="473" t="s">
        <v>283</v>
      </c>
      <c r="B627" s="474"/>
      <c r="C627" s="474"/>
      <c r="D627" s="474"/>
      <c r="E627" s="474"/>
      <c r="F627" s="502"/>
      <c r="G627" s="641"/>
      <c r="H627" s="453"/>
      <c r="I627" s="492" t="e">
        <f>#REF!</f>
        <v>#REF!</v>
      </c>
      <c r="J627" s="492"/>
      <c r="U627" s="81"/>
      <c r="V627" s="62"/>
      <c r="W627" s="62"/>
      <c r="X627" s="62"/>
      <c r="Y627" s="62"/>
      <c r="Z627" s="62"/>
      <c r="AA627" s="92"/>
      <c r="AB627" s="92"/>
      <c r="AC627" s="93"/>
      <c r="AD627" s="112"/>
    </row>
    <row r="628" spans="1:40" ht="14.85" customHeight="1">
      <c r="A628" s="1"/>
      <c r="B628" s="4"/>
      <c r="C628" s="4"/>
      <c r="D628" s="4"/>
      <c r="E628" s="4"/>
      <c r="F628" s="91"/>
      <c r="G628" s="45"/>
      <c r="H628" s="45"/>
      <c r="I628" s="127"/>
      <c r="J628" s="127"/>
      <c r="U628" s="81"/>
      <c r="V628" s="62"/>
      <c r="W628" s="62"/>
      <c r="X628" s="62"/>
      <c r="Y628" s="62"/>
      <c r="Z628" s="62"/>
      <c r="AA628" s="92"/>
      <c r="AB628" s="92"/>
      <c r="AC628" s="93"/>
      <c r="AD628" s="112"/>
    </row>
    <row r="629" spans="1:40" ht="14.85" customHeight="1">
      <c r="A629" s="480"/>
      <c r="B629" s="474"/>
      <c r="C629" s="474"/>
      <c r="D629" s="474"/>
      <c r="E629" s="474"/>
      <c r="F629" s="502"/>
      <c r="G629" s="453"/>
      <c r="H629" s="453"/>
      <c r="I629" s="492"/>
      <c r="J629" s="492"/>
      <c r="U629" s="81"/>
      <c r="V629" s="62"/>
      <c r="W629" s="62"/>
      <c r="X629" s="62"/>
      <c r="Y629" s="62"/>
      <c r="Z629" s="62"/>
      <c r="AA629" s="92"/>
      <c r="AB629" s="92"/>
      <c r="AC629" s="93"/>
      <c r="AD629" s="112"/>
    </row>
    <row r="630" spans="1:40" ht="14.85" customHeight="1">
      <c r="A630" s="461"/>
      <c r="B630" s="462"/>
      <c r="E630" s="462"/>
      <c r="F630" s="462"/>
      <c r="G630" s="453" t="s">
        <v>13</v>
      </c>
      <c r="H630" s="453"/>
      <c r="I630" s="492" t="e">
        <f>SUM(I627:J629)</f>
        <v>#REF!</v>
      </c>
      <c r="J630" s="492"/>
      <c r="U630" s="81"/>
      <c r="V630" s="62"/>
      <c r="W630" s="62"/>
      <c r="X630" s="62"/>
      <c r="Y630" s="62"/>
      <c r="Z630" s="62"/>
      <c r="AA630" s="92"/>
      <c r="AB630" s="92"/>
      <c r="AC630" s="93"/>
      <c r="AD630" s="112"/>
    </row>
    <row r="631" spans="1:40" ht="6.75" customHeight="1">
      <c r="G631" s="500"/>
      <c r="H631" s="500"/>
      <c r="I631" s="535"/>
      <c r="J631" s="536"/>
      <c r="U631" s="81"/>
      <c r="V631" s="62"/>
      <c r="W631" s="62"/>
      <c r="X631" s="62"/>
      <c r="Y631" s="62"/>
      <c r="Z631" s="62"/>
      <c r="AA631" s="92"/>
      <c r="AB631" s="92"/>
      <c r="AC631" s="93"/>
      <c r="AD631" s="112"/>
    </row>
    <row r="632" spans="1:40" ht="18">
      <c r="A632" s="76" t="s">
        <v>38</v>
      </c>
      <c r="G632" s="46"/>
      <c r="H632" s="46"/>
      <c r="I632" s="42"/>
      <c r="J632" s="79"/>
      <c r="U632" s="83"/>
      <c r="V632" s="62"/>
      <c r="W632" s="62"/>
      <c r="X632" s="62"/>
      <c r="Y632" s="62"/>
      <c r="Z632" s="62"/>
      <c r="AA632" s="73"/>
      <c r="AB632" s="73"/>
      <c r="AC632" s="93"/>
      <c r="AD632" s="112"/>
    </row>
    <row r="633" spans="1:40">
      <c r="A633" s="463" t="s">
        <v>25</v>
      </c>
      <c r="B633" s="463"/>
      <c r="C633" s="463"/>
      <c r="D633" s="463"/>
      <c r="E633" s="463"/>
      <c r="F633" s="463"/>
      <c r="G633" s="463" t="s">
        <v>39</v>
      </c>
      <c r="H633" s="463"/>
      <c r="I633" s="477" t="s">
        <v>11</v>
      </c>
      <c r="J633" s="477"/>
      <c r="U633" s="81"/>
      <c r="V633" s="62"/>
      <c r="W633" s="62"/>
      <c r="X633" s="62"/>
      <c r="Y633" s="62"/>
      <c r="Z633" s="62"/>
      <c r="AA633" s="92"/>
      <c r="AB633" s="92"/>
      <c r="AC633" s="62"/>
      <c r="AD633" s="111"/>
    </row>
    <row r="634" spans="1:40" ht="14.85" customHeight="1">
      <c r="A634" s="469" t="s">
        <v>147</v>
      </c>
      <c r="B634" s="469"/>
      <c r="C634" s="469"/>
      <c r="D634" s="469"/>
      <c r="E634" s="469"/>
      <c r="F634" s="532"/>
      <c r="G634" s="533">
        <f>$G$47</f>
        <v>0.25</v>
      </c>
      <c r="H634" s="533"/>
      <c r="I634" s="534" t="e">
        <f>(I630+I623+I616+I606)*G634</f>
        <v>#REF!</v>
      </c>
      <c r="J634" s="534"/>
      <c r="U634" s="81"/>
      <c r="V634" s="62"/>
      <c r="W634" s="62"/>
      <c r="X634" s="62"/>
      <c r="Y634" s="62"/>
      <c r="Z634" s="62"/>
      <c r="AA634" s="92"/>
      <c r="AB634" s="92"/>
      <c r="AC634" s="62"/>
      <c r="AD634" s="111"/>
    </row>
    <row r="635" spans="1:40" ht="14.85" customHeight="1">
      <c r="A635" s="483"/>
      <c r="B635" s="484"/>
      <c r="C635" s="484"/>
      <c r="D635" s="484"/>
      <c r="E635" s="484"/>
      <c r="F635" s="484"/>
      <c r="G635" s="453" t="s">
        <v>13</v>
      </c>
      <c r="H635" s="453"/>
      <c r="I635" s="492" t="e">
        <f>I634</f>
        <v>#REF!</v>
      </c>
      <c r="J635" s="492"/>
      <c r="U635" s="81"/>
      <c r="V635" s="62"/>
      <c r="W635" s="62"/>
      <c r="X635" s="62"/>
      <c r="Y635" s="62"/>
      <c r="Z635" s="62"/>
      <c r="AA635" s="92"/>
      <c r="AB635" s="92"/>
      <c r="AC635" s="62"/>
      <c r="AD635" s="111"/>
    </row>
    <row r="636" spans="1:40" ht="14.85" customHeight="1">
      <c r="A636" s="483"/>
      <c r="B636" s="484"/>
      <c r="C636" s="484"/>
      <c r="D636" s="484"/>
      <c r="E636" s="484"/>
      <c r="F636" s="484"/>
      <c r="G636" s="489"/>
      <c r="H636" s="489"/>
      <c r="I636" s="490"/>
      <c r="J636" s="491"/>
      <c r="U636" s="81"/>
      <c r="V636" s="62"/>
      <c r="W636" s="62"/>
      <c r="X636" s="62"/>
      <c r="Y636" s="62"/>
      <c r="Z636" s="62"/>
      <c r="AA636" s="92"/>
      <c r="AB636" s="92"/>
      <c r="AC636" s="62"/>
      <c r="AD636" s="111"/>
    </row>
    <row r="637" spans="1:40" ht="14.85" customHeight="1">
      <c r="A637" s="453" t="s">
        <v>148</v>
      </c>
      <c r="B637" s="453"/>
      <c r="C637" s="453"/>
      <c r="D637" s="453"/>
      <c r="E637" s="453"/>
      <c r="F637" s="453"/>
      <c r="G637" s="453"/>
      <c r="H637" s="453"/>
      <c r="I637" s="492">
        <v>116191.40625</v>
      </c>
      <c r="J637" s="492"/>
      <c r="U637" s="81"/>
      <c r="V637" s="62"/>
      <c r="W637" s="62"/>
      <c r="X637" s="62"/>
      <c r="Y637" s="62"/>
      <c r="Z637" s="62"/>
      <c r="AA637" s="92"/>
      <c r="AB637" s="92"/>
      <c r="AC637" s="62"/>
      <c r="AD637" s="111"/>
    </row>
    <row r="638" spans="1:40" ht="20.25">
      <c r="A638" s="518" t="s">
        <v>16</v>
      </c>
      <c r="B638" s="519"/>
      <c r="C638" s="519"/>
      <c r="D638" s="519"/>
      <c r="E638" s="519"/>
      <c r="F638" s="519"/>
      <c r="G638" s="519"/>
      <c r="H638" s="519"/>
      <c r="I638" s="519"/>
      <c r="J638" s="544"/>
      <c r="U638" s="109"/>
      <c r="V638" s="95"/>
      <c r="W638" s="95"/>
      <c r="X638" s="95"/>
      <c r="Y638" s="95"/>
      <c r="Z638" s="95"/>
      <c r="AA638" s="99"/>
      <c r="AB638" s="99"/>
      <c r="AC638" s="95"/>
      <c r="AD638" s="110"/>
    </row>
    <row r="639" spans="1:40" s="6" customFormat="1" ht="8.25" customHeight="1">
      <c r="A639" s="70"/>
      <c r="B639" s="11"/>
      <c r="C639" s="11"/>
      <c r="D639" s="11"/>
      <c r="E639" s="11"/>
      <c r="F639" s="11"/>
      <c r="G639" s="11"/>
      <c r="H639" s="11"/>
      <c r="I639" s="67"/>
      <c r="J639" s="84"/>
      <c r="U639" s="57"/>
      <c r="V639" s="63"/>
      <c r="W639" s="63"/>
      <c r="X639" s="63"/>
      <c r="Y639" s="63"/>
      <c r="Z639" s="63"/>
      <c r="AA639" s="100"/>
      <c r="AB639" s="100"/>
      <c r="AC639" s="63"/>
      <c r="AD639" s="58"/>
      <c r="AE639" s="63"/>
      <c r="AF639" s="63"/>
      <c r="AG639" s="63"/>
      <c r="AH639" s="63"/>
      <c r="AI639" s="63"/>
      <c r="AJ639" s="63"/>
      <c r="AK639" s="63"/>
      <c r="AL639" s="63"/>
      <c r="AM639" s="63"/>
      <c r="AN639" s="63"/>
    </row>
    <row r="640" spans="1:40" ht="14.85" customHeight="1">
      <c r="A640" s="501" t="s">
        <v>4</v>
      </c>
      <c r="B640" s="501"/>
      <c r="C640" s="453" t="str">
        <f>$C$3</f>
        <v>READECUACIÓN SEDE SERVICIOS GENERALES</v>
      </c>
      <c r="D640" s="453"/>
      <c r="E640" s="453"/>
      <c r="F640" s="453"/>
      <c r="G640" s="453"/>
      <c r="H640" s="453"/>
      <c r="I640" s="453"/>
      <c r="J640" s="453"/>
      <c r="U640" s="81"/>
      <c r="V640" s="62"/>
      <c r="W640" s="62"/>
      <c r="X640" s="62"/>
      <c r="Y640" s="62"/>
      <c r="Z640" s="62"/>
      <c r="AA640" s="92"/>
      <c r="AB640" s="92"/>
      <c r="AC640" s="62"/>
      <c r="AD640" s="111"/>
      <c r="AE640" s="484"/>
      <c r="AF640" s="484"/>
      <c r="AG640" s="484"/>
      <c r="AH640" s="484"/>
      <c r="AI640" s="484"/>
      <c r="AJ640" s="484"/>
      <c r="AK640" s="484"/>
      <c r="AL640" s="484"/>
      <c r="AM640" s="484"/>
      <c r="AN640" s="484"/>
    </row>
    <row r="641" spans="1:40" ht="14.85" customHeight="1">
      <c r="A641" s="501" t="s">
        <v>5</v>
      </c>
      <c r="B641" s="501"/>
      <c r="C641" s="453" t="str">
        <f>$C$4</f>
        <v>UNIVERSIDAD DEL CAUCA -SERVICIOS GENERALES</v>
      </c>
      <c r="D641" s="453"/>
      <c r="E641" s="453"/>
      <c r="F641" s="453"/>
      <c r="G641" s="453"/>
      <c r="H641" s="453"/>
      <c r="I641" s="453"/>
      <c r="J641" s="453"/>
      <c r="U641" s="81"/>
      <c r="V641" s="62"/>
      <c r="W641" s="62"/>
      <c r="X641" s="62"/>
      <c r="Y641" s="62"/>
      <c r="Z641" s="62"/>
      <c r="AA641" s="92"/>
      <c r="AB641" s="92"/>
      <c r="AC641" s="62"/>
      <c r="AD641" s="111"/>
      <c r="AE641" s="484"/>
      <c r="AF641" s="484"/>
      <c r="AG641" s="484"/>
      <c r="AH641" s="484"/>
      <c r="AI641" s="484"/>
      <c r="AJ641" s="484"/>
      <c r="AK641" s="484"/>
      <c r="AL641" s="484"/>
      <c r="AM641" s="484"/>
      <c r="AN641" s="484"/>
    </row>
    <row r="642" spans="1:40" ht="14.85" customHeight="1">
      <c r="A642" s="501" t="s">
        <v>17</v>
      </c>
      <c r="B642" s="501"/>
      <c r="C642" s="453" t="str">
        <f>$C$5</f>
        <v>UNIVERSIDAD DEL CAUCA</v>
      </c>
      <c r="D642" s="453"/>
      <c r="E642" s="453"/>
      <c r="F642" s="453"/>
      <c r="G642" s="453"/>
      <c r="H642" s="453"/>
      <c r="I642" s="453"/>
      <c r="J642" s="453"/>
      <c r="U642" s="81"/>
      <c r="V642" s="62"/>
      <c r="W642" s="62"/>
      <c r="X642" s="62"/>
      <c r="Y642" s="62"/>
      <c r="Z642" s="62"/>
      <c r="AA642" s="92"/>
      <c r="AB642" s="92"/>
      <c r="AC642" s="62"/>
      <c r="AD642" s="111"/>
      <c r="AE642" s="484"/>
      <c r="AF642" s="484"/>
      <c r="AG642" s="484"/>
      <c r="AH642" s="484"/>
      <c r="AI642" s="484"/>
      <c r="AJ642" s="484"/>
      <c r="AK642" s="484"/>
      <c r="AL642" s="484"/>
      <c r="AM642" s="484"/>
      <c r="AN642" s="484"/>
    </row>
    <row r="643" spans="1:40" ht="14.85" customHeight="1">
      <c r="A643" s="482" t="s">
        <v>18</v>
      </c>
      <c r="B643" s="472"/>
      <c r="C643" s="480" t="str">
        <f>$C$6</f>
        <v>ING. JOHN JAIRO LEDEZMA SOLANO</v>
      </c>
      <c r="D643" s="474"/>
      <c r="E643" s="474"/>
      <c r="F643" s="474"/>
      <c r="G643" s="474"/>
      <c r="H643" s="474"/>
      <c r="I643" s="474"/>
      <c r="J643" s="502"/>
      <c r="U643" s="81"/>
      <c r="V643" s="62"/>
      <c r="W643" s="62"/>
      <c r="X643" s="62"/>
      <c r="Y643" s="62"/>
      <c r="Z643" s="62"/>
      <c r="AA643" s="92"/>
      <c r="AB643" s="92"/>
      <c r="AC643" s="62"/>
      <c r="AD643" s="111"/>
      <c r="AE643" s="484"/>
      <c r="AF643" s="484"/>
      <c r="AG643" s="484"/>
      <c r="AH643" s="484"/>
      <c r="AI643" s="484"/>
      <c r="AJ643" s="484"/>
      <c r="AK643" s="484"/>
      <c r="AL643" s="484"/>
      <c r="AM643" s="484"/>
      <c r="AN643" s="484"/>
    </row>
    <row r="644" spans="1:40" ht="14.85" customHeight="1">
      <c r="A644" s="501" t="s">
        <v>6</v>
      </c>
      <c r="B644" s="501"/>
      <c r="C644" s="539" t="str">
        <f>$C$7</f>
        <v>FEBRERO DE 2011</v>
      </c>
      <c r="D644" s="540"/>
      <c r="E644" s="540"/>
      <c r="F644" s="531" t="str">
        <f>$F$7</f>
        <v>MP 19202-128892 CAU</v>
      </c>
      <c r="G644" s="531"/>
      <c r="H644" s="531"/>
      <c r="I644" s="531"/>
      <c r="J644" s="531"/>
      <c r="U644" s="81"/>
      <c r="V644" s="62"/>
      <c r="W644" s="62"/>
      <c r="X644" s="62"/>
      <c r="Y644" s="62"/>
      <c r="Z644" s="62"/>
      <c r="AA644" s="92"/>
      <c r="AB644" s="92"/>
      <c r="AC644" s="62"/>
      <c r="AD644" s="111"/>
      <c r="AE644" s="484"/>
      <c r="AF644" s="484"/>
      <c r="AG644" s="602"/>
      <c r="AH644" s="602"/>
      <c r="AI644" s="602"/>
      <c r="AJ644" s="602"/>
      <c r="AK644" s="602"/>
      <c r="AL644" s="602"/>
      <c r="AM644" s="602"/>
      <c r="AN644" s="602"/>
    </row>
    <row r="645" spans="1:40" ht="4.5" customHeight="1">
      <c r="B645" s="72"/>
      <c r="C645" s="72"/>
      <c r="D645" s="72"/>
      <c r="E645" s="72"/>
      <c r="F645" s="72"/>
      <c r="G645" s="72"/>
      <c r="U645" s="81"/>
      <c r="V645" s="64"/>
      <c r="W645" s="64"/>
      <c r="X645" s="64"/>
      <c r="Y645" s="64"/>
      <c r="Z645" s="64"/>
      <c r="AA645" s="102"/>
      <c r="AB645" s="92"/>
      <c r="AC645" s="62"/>
      <c r="AD645" s="111"/>
      <c r="AE645" s="62"/>
      <c r="AF645" s="64"/>
      <c r="AG645" s="64"/>
      <c r="AH645" s="64"/>
      <c r="AI645" s="64"/>
      <c r="AJ645" s="64"/>
      <c r="AK645" s="64"/>
      <c r="AL645" s="62"/>
      <c r="AM645" s="62"/>
      <c r="AN645" s="62"/>
    </row>
    <row r="646" spans="1:40" ht="14.85" customHeight="1">
      <c r="A646" s="5" t="s">
        <v>9</v>
      </c>
      <c r="B646" s="549" t="s">
        <v>8</v>
      </c>
      <c r="C646" s="453" t="e">
        <f>#REF!</f>
        <v>#REF!</v>
      </c>
      <c r="D646" s="453"/>
      <c r="E646" s="453"/>
      <c r="F646" s="549" t="s">
        <v>10</v>
      </c>
      <c r="G646" s="549" t="e">
        <f>#REF!</f>
        <v>#REF!</v>
      </c>
      <c r="H646" s="513" t="s">
        <v>23</v>
      </c>
      <c r="I646" s="500"/>
      <c r="J646" s="514"/>
      <c r="U646" s="81"/>
      <c r="V646" s="62"/>
      <c r="W646" s="62"/>
      <c r="X646" s="62"/>
      <c r="Y646" s="62"/>
      <c r="Z646" s="62"/>
      <c r="AA646" s="92"/>
      <c r="AB646" s="92"/>
      <c r="AC646" s="62"/>
      <c r="AD646" s="111"/>
      <c r="AE646" s="62"/>
      <c r="AF646" s="484"/>
      <c r="AG646" s="484"/>
      <c r="AH646" s="484"/>
      <c r="AI646" s="484"/>
      <c r="AJ646" s="484"/>
      <c r="AK646" s="484"/>
      <c r="AL646" s="484"/>
      <c r="AM646" s="484"/>
      <c r="AN646" s="484"/>
    </row>
    <row r="647" spans="1:40" ht="14.85" customHeight="1">
      <c r="A647" s="59" t="e">
        <f>#REF!</f>
        <v>#REF!</v>
      </c>
      <c r="B647" s="550"/>
      <c r="C647" s="453"/>
      <c r="D647" s="453"/>
      <c r="E647" s="453"/>
      <c r="F647" s="550"/>
      <c r="G647" s="550"/>
      <c r="H647" s="1"/>
      <c r="I647" s="68" t="s">
        <v>24</v>
      </c>
      <c r="J647" s="69"/>
      <c r="U647" s="82"/>
      <c r="V647" s="62"/>
      <c r="W647" s="62"/>
      <c r="X647" s="62"/>
      <c r="Y647" s="62"/>
      <c r="Z647" s="62"/>
      <c r="AA647" s="92"/>
      <c r="AB647" s="73"/>
      <c r="AC647" s="65"/>
      <c r="AD647" s="56"/>
      <c r="AE647" s="92"/>
      <c r="AF647" s="484"/>
      <c r="AG647" s="484"/>
      <c r="AH647" s="484"/>
      <c r="AI647" s="484"/>
      <c r="AJ647" s="484"/>
      <c r="AK647" s="484"/>
      <c r="AL647" s="65"/>
      <c r="AM647" s="65"/>
      <c r="AN647" s="65"/>
    </row>
    <row r="648" spans="1:40" ht="14.85" customHeight="1">
      <c r="A648" s="5" t="s">
        <v>9</v>
      </c>
      <c r="B648" s="549" t="s">
        <v>7</v>
      </c>
      <c r="C648" s="565" t="e">
        <f>#REF!</f>
        <v>#REF!</v>
      </c>
      <c r="D648" s="566"/>
      <c r="E648" s="567"/>
      <c r="F648" s="480" t="s">
        <v>22</v>
      </c>
      <c r="G648" s="502"/>
      <c r="H648" s="513"/>
      <c r="I648" s="500"/>
      <c r="J648" s="514"/>
      <c r="U648" s="81"/>
      <c r="V648" s="62"/>
      <c r="W648" s="62"/>
      <c r="X648" s="62"/>
      <c r="Y648" s="62"/>
      <c r="Z648" s="62"/>
      <c r="AA648" s="92"/>
      <c r="AB648" s="92"/>
      <c r="AC648" s="62"/>
      <c r="AD648" s="111"/>
      <c r="AE648" s="62"/>
      <c r="AF648" s="484"/>
      <c r="AG648" s="606"/>
      <c r="AH648" s="606"/>
      <c r="AI648" s="606"/>
      <c r="AJ648" s="484"/>
      <c r="AK648" s="484"/>
      <c r="AL648" s="484"/>
      <c r="AM648" s="484"/>
      <c r="AN648" s="484"/>
    </row>
    <row r="649" spans="1:40" ht="14.85" customHeight="1">
      <c r="A649" s="60" t="e">
        <f>#REF!</f>
        <v>#REF!</v>
      </c>
      <c r="B649" s="550"/>
      <c r="C649" s="568"/>
      <c r="D649" s="569"/>
      <c r="E649" s="570"/>
      <c r="F649" s="515"/>
      <c r="G649" s="516"/>
      <c r="H649" s="516"/>
      <c r="I649" s="516"/>
      <c r="J649" s="517"/>
      <c r="U649" s="82"/>
      <c r="V649" s="62"/>
      <c r="W649" s="62"/>
      <c r="X649" s="62"/>
      <c r="Y649" s="62"/>
      <c r="Z649" s="62"/>
      <c r="AA649" s="92"/>
      <c r="AB649" s="92"/>
      <c r="AC649" s="62"/>
      <c r="AD649" s="111"/>
      <c r="AE649" s="92"/>
      <c r="AF649" s="484"/>
      <c r="AG649" s="606"/>
      <c r="AH649" s="606"/>
      <c r="AI649" s="606"/>
      <c r="AJ649" s="636"/>
      <c r="AK649" s="636"/>
      <c r="AL649" s="636"/>
      <c r="AM649" s="636"/>
      <c r="AN649" s="636"/>
    </row>
    <row r="650" spans="1:40" ht="3.75" customHeight="1">
      <c r="U650" s="81"/>
      <c r="V650" s="62"/>
      <c r="W650" s="62"/>
      <c r="X650" s="62"/>
      <c r="Y650" s="62"/>
      <c r="Z650" s="62"/>
      <c r="AA650" s="92"/>
      <c r="AB650" s="92"/>
      <c r="AC650" s="62"/>
      <c r="AD650" s="111"/>
      <c r="AE650" s="62"/>
      <c r="AF650" s="62"/>
      <c r="AG650" s="62"/>
      <c r="AH650" s="62"/>
      <c r="AI650" s="62"/>
      <c r="AJ650" s="62"/>
      <c r="AK650" s="62"/>
      <c r="AL650" s="62"/>
      <c r="AM650" s="62"/>
      <c r="AN650" s="62"/>
    </row>
    <row r="651" spans="1:40" ht="18">
      <c r="A651" s="557" t="s">
        <v>27</v>
      </c>
      <c r="B651" s="558"/>
      <c r="U651" s="83"/>
      <c r="V651" s="66"/>
      <c r="W651" s="62"/>
      <c r="X651" s="62"/>
      <c r="Y651" s="62"/>
      <c r="Z651" s="62"/>
      <c r="AA651" s="92"/>
      <c r="AB651" s="92"/>
      <c r="AC651" s="62"/>
      <c r="AD651" s="111"/>
      <c r="AE651" s="605"/>
      <c r="AF651" s="605"/>
      <c r="AG651" s="62"/>
      <c r="AH651" s="62"/>
      <c r="AI651" s="62"/>
      <c r="AJ651" s="62"/>
      <c r="AK651" s="62"/>
      <c r="AL651" s="62"/>
      <c r="AM651" s="62"/>
      <c r="AN651" s="62"/>
    </row>
    <row r="652" spans="1:40" ht="33" customHeight="1">
      <c r="A652" s="464" t="s">
        <v>25</v>
      </c>
      <c r="B652" s="464"/>
      <c r="C652" s="464"/>
      <c r="D652" s="47" t="s">
        <v>28</v>
      </c>
      <c r="E652" s="537" t="s">
        <v>14</v>
      </c>
      <c r="F652" s="538"/>
      <c r="G652" s="537" t="s">
        <v>12</v>
      </c>
      <c r="H652" s="538"/>
      <c r="I652" s="456" t="s">
        <v>11</v>
      </c>
      <c r="J652" s="458"/>
      <c r="U652" s="81"/>
      <c r="V652" s="62"/>
      <c r="W652" s="62"/>
      <c r="X652" s="65"/>
      <c r="Y652" s="96"/>
      <c r="Z652" s="96"/>
      <c r="AA652" s="103"/>
      <c r="AB652" s="103"/>
      <c r="AC652" s="62"/>
      <c r="AD652" s="111"/>
      <c r="AE652" s="484"/>
      <c r="AF652" s="484"/>
      <c r="AG652" s="484"/>
      <c r="AH652" s="65"/>
      <c r="AI652" s="602"/>
      <c r="AJ652" s="602"/>
      <c r="AK652" s="602"/>
      <c r="AL652" s="602"/>
      <c r="AM652" s="484"/>
      <c r="AN652" s="484"/>
    </row>
    <row r="653" spans="1:40" ht="14.85" customHeight="1">
      <c r="A653" s="532" t="s">
        <v>79</v>
      </c>
      <c r="B653" s="521"/>
      <c r="C653" s="578"/>
      <c r="D653" s="48" t="s">
        <v>41</v>
      </c>
      <c r="E653" s="475"/>
      <c r="F653" s="476"/>
      <c r="G653" s="475"/>
      <c r="H653" s="476"/>
      <c r="I653" s="467" t="e">
        <f>I678*0.05</f>
        <v>#REF!</v>
      </c>
      <c r="J653" s="468"/>
      <c r="U653" s="81"/>
      <c r="V653" s="62"/>
      <c r="W653" s="62"/>
      <c r="X653" s="61"/>
      <c r="Y653" s="96"/>
      <c r="Z653" s="96"/>
      <c r="AA653" s="103"/>
      <c r="AB653" s="103"/>
      <c r="AC653" s="62"/>
      <c r="AD653" s="111"/>
      <c r="AE653" s="603"/>
      <c r="AF653" s="603"/>
      <c r="AG653" s="603"/>
      <c r="AH653" s="61"/>
      <c r="AI653" s="602"/>
      <c r="AJ653" s="602"/>
      <c r="AK653" s="602"/>
      <c r="AL653" s="602"/>
      <c r="AM653" s="490"/>
      <c r="AN653" s="604"/>
    </row>
    <row r="654" spans="1:40" ht="14.85" customHeight="1">
      <c r="A654" s="469"/>
      <c r="B654" s="469"/>
      <c r="C654" s="469"/>
      <c r="D654" s="8"/>
      <c r="E654" s="532"/>
      <c r="F654" s="578"/>
      <c r="G654" s="469"/>
      <c r="H654" s="469"/>
      <c r="I654" s="467"/>
      <c r="J654" s="582"/>
      <c r="U654" s="81"/>
      <c r="V654" s="62"/>
      <c r="W654" s="62"/>
      <c r="X654" s="62"/>
      <c r="Y654" s="62"/>
      <c r="Z654" s="62"/>
      <c r="AA654" s="92"/>
      <c r="AB654" s="92"/>
      <c r="AC654" s="93"/>
      <c r="AD654" s="112"/>
      <c r="AE654" s="484"/>
      <c r="AF654" s="484"/>
      <c r="AG654" s="484"/>
      <c r="AH654" s="62"/>
      <c r="AI654" s="484"/>
      <c r="AJ654" s="484"/>
      <c r="AK654" s="484"/>
      <c r="AL654" s="484"/>
      <c r="AM654" s="601"/>
      <c r="AN654" s="601"/>
    </row>
    <row r="655" spans="1:40" ht="14.85" customHeight="1">
      <c r="G655" s="453" t="s">
        <v>13</v>
      </c>
      <c r="H655" s="453"/>
      <c r="I655" s="510" t="e">
        <f>SUM(I653:J654)</f>
        <v>#REF!</v>
      </c>
      <c r="J655" s="511"/>
      <c r="U655" s="81"/>
      <c r="V655" s="62"/>
      <c r="W655" s="62"/>
      <c r="X655" s="62"/>
      <c r="Y655" s="62"/>
      <c r="Z655" s="62"/>
      <c r="AA655" s="92"/>
      <c r="AB655" s="92"/>
      <c r="AC655" s="93"/>
      <c r="AD655" s="112"/>
      <c r="AE655" s="62"/>
      <c r="AF655" s="62"/>
      <c r="AG655" s="62"/>
      <c r="AH655" s="62"/>
      <c r="AI655" s="62"/>
      <c r="AJ655" s="62"/>
      <c r="AK655" s="484"/>
      <c r="AL655" s="484"/>
      <c r="AM655" s="601"/>
      <c r="AN655" s="601"/>
    </row>
    <row r="656" spans="1:40" ht="6" customHeight="1">
      <c r="U656" s="81"/>
      <c r="V656" s="62"/>
      <c r="W656" s="62"/>
      <c r="X656" s="62"/>
      <c r="Y656" s="62"/>
      <c r="Z656" s="62"/>
      <c r="AA656" s="92"/>
      <c r="AB656" s="92"/>
      <c r="AC656" s="62"/>
      <c r="AD656" s="111"/>
      <c r="AE656" s="62"/>
      <c r="AF656" s="62"/>
      <c r="AG656" s="62"/>
      <c r="AH656" s="62"/>
      <c r="AI656" s="62"/>
      <c r="AJ656" s="62"/>
      <c r="AK656" s="62"/>
      <c r="AL656" s="62"/>
      <c r="AM656" s="62"/>
      <c r="AN656" s="62"/>
    </row>
    <row r="657" spans="1:40" ht="15.75" customHeight="1">
      <c r="A657" s="76" t="s">
        <v>29</v>
      </c>
      <c r="U657" s="83"/>
      <c r="V657" s="62"/>
      <c r="W657" s="62"/>
      <c r="X657" s="62"/>
      <c r="Y657" s="62"/>
      <c r="Z657" s="62"/>
      <c r="AA657" s="92"/>
      <c r="AB657" s="92"/>
      <c r="AC657" s="62"/>
      <c r="AD657" s="111"/>
      <c r="AE657" s="66"/>
      <c r="AF657" s="62"/>
      <c r="AG657" s="62"/>
      <c r="AH657" s="62"/>
      <c r="AI657" s="62"/>
      <c r="AJ657" s="62"/>
      <c r="AK657" s="62"/>
      <c r="AL657" s="62"/>
      <c r="AM657" s="62"/>
      <c r="AN657" s="62"/>
    </row>
    <row r="658" spans="1:40" ht="15.75" customHeight="1">
      <c r="A658" s="456" t="s">
        <v>25</v>
      </c>
      <c r="B658" s="457"/>
      <c r="C658" s="458"/>
      <c r="D658" s="537" t="s">
        <v>2</v>
      </c>
      <c r="E658" s="538"/>
      <c r="F658" s="3" t="s">
        <v>0</v>
      </c>
      <c r="G658" s="537" t="s">
        <v>15</v>
      </c>
      <c r="H658" s="538"/>
      <c r="I658" s="576" t="s">
        <v>11</v>
      </c>
      <c r="J658" s="577"/>
      <c r="U658" s="81"/>
      <c r="V658" s="62"/>
      <c r="W658" s="62"/>
      <c r="X658" s="96"/>
      <c r="Y658" s="96"/>
      <c r="Z658" s="61"/>
      <c r="AA658" s="103"/>
      <c r="AB658" s="103"/>
      <c r="AC658" s="62"/>
      <c r="AD658" s="111"/>
      <c r="AE658" s="484"/>
      <c r="AF658" s="484"/>
      <c r="AG658" s="484"/>
      <c r="AH658" s="602"/>
      <c r="AI658" s="602"/>
      <c r="AJ658" s="61"/>
      <c r="AK658" s="602"/>
      <c r="AL658" s="602"/>
      <c r="AM658" s="484"/>
      <c r="AN658" s="484"/>
    </row>
    <row r="659" spans="1:40" ht="14.85" customHeight="1">
      <c r="A659" s="453"/>
      <c r="B659" s="453"/>
      <c r="C659" s="453"/>
      <c r="D659" s="480"/>
      <c r="E659" s="474"/>
      <c r="F659" s="45"/>
      <c r="G659" s="453"/>
      <c r="H659" s="453"/>
      <c r="I659" s="510"/>
      <c r="J659" s="511"/>
      <c r="U659" s="81"/>
      <c r="V659" s="62"/>
      <c r="W659" s="62"/>
      <c r="X659" s="62"/>
      <c r="Y659" s="62"/>
      <c r="Z659" s="65"/>
      <c r="AA659" s="92"/>
      <c r="AB659" s="92"/>
      <c r="AC659" s="93"/>
      <c r="AD659" s="112"/>
      <c r="AE659" s="484"/>
      <c r="AF659" s="484"/>
      <c r="AG659" s="484"/>
      <c r="AH659" s="484"/>
      <c r="AI659" s="484"/>
      <c r="AJ659" s="65"/>
      <c r="AK659" s="484"/>
      <c r="AL659" s="484"/>
      <c r="AM659" s="601"/>
      <c r="AN659" s="601"/>
    </row>
    <row r="660" spans="1:40" ht="14.85" customHeight="1">
      <c r="A660" s="453"/>
      <c r="B660" s="453"/>
      <c r="C660" s="453"/>
      <c r="D660" s="480"/>
      <c r="E660" s="474"/>
      <c r="F660" s="45"/>
      <c r="G660" s="453"/>
      <c r="H660" s="453"/>
      <c r="I660" s="510"/>
      <c r="J660" s="511"/>
      <c r="U660" s="81"/>
      <c r="V660" s="62"/>
      <c r="W660" s="62"/>
      <c r="X660" s="62"/>
      <c r="Y660" s="62"/>
      <c r="Z660" s="65"/>
      <c r="AA660" s="92"/>
      <c r="AB660" s="92"/>
      <c r="AC660" s="93"/>
      <c r="AD660" s="112"/>
      <c r="AE660" s="484"/>
      <c r="AF660" s="484"/>
      <c r="AG660" s="484"/>
      <c r="AH660" s="484"/>
      <c r="AI660" s="484"/>
      <c r="AJ660" s="65"/>
      <c r="AK660" s="484"/>
      <c r="AL660" s="484"/>
      <c r="AM660" s="601"/>
      <c r="AN660" s="601"/>
    </row>
    <row r="661" spans="1:40" ht="14.85" customHeight="1">
      <c r="A661" s="453"/>
      <c r="B661" s="453"/>
      <c r="C661" s="453"/>
      <c r="D661" s="480"/>
      <c r="E661" s="474"/>
      <c r="F661" s="45"/>
      <c r="G661" s="453"/>
      <c r="H661" s="453"/>
      <c r="I661" s="510"/>
      <c r="J661" s="511"/>
      <c r="U661" s="81"/>
      <c r="V661" s="62"/>
      <c r="W661" s="62"/>
      <c r="X661" s="62"/>
      <c r="Y661" s="62"/>
      <c r="Z661" s="65"/>
      <c r="AA661" s="92"/>
      <c r="AB661" s="92"/>
      <c r="AC661" s="93"/>
      <c r="AD661" s="112"/>
      <c r="AE661" s="484"/>
      <c r="AF661" s="484"/>
      <c r="AG661" s="484"/>
      <c r="AH661" s="484"/>
      <c r="AI661" s="484"/>
      <c r="AJ661" s="65"/>
      <c r="AK661" s="484"/>
      <c r="AL661" s="484"/>
      <c r="AM661" s="601"/>
      <c r="AN661" s="601"/>
    </row>
    <row r="662" spans="1:40" ht="14.85" customHeight="1">
      <c r="A662" s="453"/>
      <c r="B662" s="453"/>
      <c r="C662" s="453"/>
      <c r="D662" s="480"/>
      <c r="E662" s="474"/>
      <c r="F662" s="45"/>
      <c r="G662" s="453"/>
      <c r="H662" s="453"/>
      <c r="I662" s="510"/>
      <c r="J662" s="511"/>
      <c r="U662" s="81"/>
      <c r="V662" s="62"/>
      <c r="W662" s="62"/>
      <c r="X662" s="62"/>
      <c r="Y662" s="62"/>
      <c r="Z662" s="65"/>
      <c r="AA662" s="92"/>
      <c r="AB662" s="92"/>
      <c r="AC662" s="93"/>
      <c r="AD662" s="112"/>
      <c r="AE662" s="484"/>
      <c r="AF662" s="484"/>
      <c r="AG662" s="484"/>
      <c r="AH662" s="484"/>
      <c r="AI662" s="484"/>
      <c r="AJ662" s="65"/>
      <c r="AK662" s="484"/>
      <c r="AL662" s="484"/>
      <c r="AM662" s="601"/>
      <c r="AN662" s="601"/>
    </row>
    <row r="663" spans="1:40" ht="14.85" customHeight="1">
      <c r="A663" s="453"/>
      <c r="B663" s="453"/>
      <c r="C663" s="453"/>
      <c r="D663" s="480"/>
      <c r="E663" s="474"/>
      <c r="F663" s="45"/>
      <c r="G663" s="453"/>
      <c r="H663" s="453"/>
      <c r="I663" s="510"/>
      <c r="J663" s="511"/>
      <c r="U663" s="81"/>
      <c r="V663" s="62"/>
      <c r="W663" s="62"/>
      <c r="X663" s="62"/>
      <c r="Y663" s="62"/>
      <c r="Z663" s="65"/>
      <c r="AA663" s="92"/>
      <c r="AB663" s="92"/>
      <c r="AC663" s="93"/>
      <c r="AD663" s="112"/>
      <c r="AE663" s="484"/>
      <c r="AF663" s="484"/>
      <c r="AG663" s="484"/>
      <c r="AH663" s="484"/>
      <c r="AI663" s="484"/>
      <c r="AJ663" s="65"/>
      <c r="AK663" s="484"/>
      <c r="AL663" s="484"/>
      <c r="AM663" s="601"/>
      <c r="AN663" s="601"/>
    </row>
    <row r="664" spans="1:40" ht="14.85" customHeight="1">
      <c r="A664" s="453"/>
      <c r="B664" s="453"/>
      <c r="C664" s="453"/>
      <c r="D664" s="480"/>
      <c r="E664" s="474"/>
      <c r="F664" s="45"/>
      <c r="G664" s="453"/>
      <c r="H664" s="453"/>
      <c r="I664" s="510"/>
      <c r="J664" s="511"/>
      <c r="U664" s="81"/>
      <c r="V664" s="62"/>
      <c r="W664" s="62"/>
      <c r="X664" s="62"/>
      <c r="Y664" s="62"/>
      <c r="Z664" s="65"/>
      <c r="AA664" s="92"/>
      <c r="AB664" s="92"/>
      <c r="AC664" s="93"/>
      <c r="AD664" s="112"/>
      <c r="AE664" s="484"/>
      <c r="AF664" s="484"/>
      <c r="AG664" s="484"/>
      <c r="AH664" s="484"/>
      <c r="AI664" s="484"/>
      <c r="AJ664" s="65"/>
      <c r="AK664" s="484"/>
      <c r="AL664" s="484"/>
      <c r="AM664" s="601"/>
      <c r="AN664" s="601"/>
    </row>
    <row r="665" spans="1:40" ht="14.85" customHeight="1">
      <c r="G665" s="453" t="s">
        <v>13</v>
      </c>
      <c r="H665" s="453"/>
      <c r="I665" s="510">
        <f>SUM(I659:J664)</f>
        <v>0</v>
      </c>
      <c r="J665" s="511"/>
      <c r="U665" s="81"/>
      <c r="V665" s="62"/>
      <c r="W665" s="62"/>
      <c r="X665" s="62"/>
      <c r="Y665" s="62"/>
      <c r="Z665" s="62"/>
      <c r="AA665" s="92"/>
      <c r="AB665" s="92"/>
      <c r="AC665" s="93"/>
      <c r="AD665" s="112"/>
      <c r="AE665" s="14"/>
      <c r="AF665" s="14"/>
      <c r="AG665" s="14"/>
      <c r="AH665" s="14"/>
      <c r="AI665" s="14"/>
      <c r="AJ665" s="14"/>
      <c r="AK665" s="484"/>
      <c r="AL665" s="484"/>
      <c r="AM665" s="601"/>
      <c r="AN665" s="601"/>
    </row>
    <row r="666" spans="1:40" ht="5.25" customHeight="1">
      <c r="G666" s="46"/>
      <c r="H666" s="46"/>
      <c r="I666" s="42"/>
      <c r="J666" s="79"/>
      <c r="U666" s="81"/>
      <c r="V666" s="62"/>
      <c r="W666" s="62"/>
      <c r="X666" s="62"/>
      <c r="Y666" s="62"/>
      <c r="Z666" s="62"/>
      <c r="AA666" s="73"/>
      <c r="AB666" s="73"/>
      <c r="AC666" s="93"/>
      <c r="AD666" s="112"/>
      <c r="AE666" s="14"/>
      <c r="AF666" s="14"/>
      <c r="AG666" s="14"/>
      <c r="AH666" s="14"/>
      <c r="AI666" s="14"/>
      <c r="AJ666" s="14"/>
      <c r="AK666" s="15"/>
      <c r="AL666" s="15"/>
      <c r="AM666" s="16"/>
      <c r="AN666" s="16"/>
    </row>
    <row r="667" spans="1:40" ht="18">
      <c r="A667" s="76" t="s">
        <v>30</v>
      </c>
      <c r="B667" s="77"/>
      <c r="G667" s="46"/>
      <c r="H667" s="46"/>
      <c r="I667" s="42"/>
      <c r="J667" s="79"/>
      <c r="U667" s="83"/>
      <c r="V667" s="66"/>
      <c r="W667" s="62"/>
      <c r="X667" s="62"/>
      <c r="Y667" s="62"/>
      <c r="Z667" s="62"/>
      <c r="AA667" s="73"/>
      <c r="AB667" s="73"/>
      <c r="AC667" s="93"/>
      <c r="AD667" s="112"/>
      <c r="AE667" s="66"/>
      <c r="AF667" s="66"/>
      <c r="AG667" s="62"/>
      <c r="AH667" s="62"/>
      <c r="AI667" s="62"/>
      <c r="AJ667" s="62"/>
      <c r="AK667" s="65"/>
      <c r="AL667" s="65"/>
      <c r="AM667" s="93"/>
      <c r="AN667" s="93"/>
    </row>
    <row r="668" spans="1:40" ht="14.85" customHeight="1">
      <c r="A668" s="464" t="s">
        <v>26</v>
      </c>
      <c r="B668" s="464"/>
      <c r="C668" s="47" t="s">
        <v>31</v>
      </c>
      <c r="D668" s="47" t="s">
        <v>32</v>
      </c>
      <c r="E668" s="464" t="s">
        <v>33</v>
      </c>
      <c r="F668" s="464"/>
      <c r="G668" s="464" t="s">
        <v>34</v>
      </c>
      <c r="H668" s="464"/>
      <c r="I668" s="499" t="s">
        <v>11</v>
      </c>
      <c r="J668" s="499"/>
      <c r="U668" s="81"/>
      <c r="V668" s="62"/>
      <c r="W668" s="65"/>
      <c r="X668" s="65"/>
      <c r="Y668" s="62"/>
      <c r="Z668" s="62"/>
      <c r="AA668" s="92"/>
      <c r="AB668" s="92"/>
      <c r="AC668" s="93"/>
      <c r="AD668" s="112"/>
      <c r="AE668" s="484"/>
      <c r="AF668" s="484"/>
      <c r="AG668" s="65"/>
      <c r="AH668" s="65"/>
      <c r="AI668" s="484"/>
      <c r="AJ668" s="484"/>
      <c r="AK668" s="484"/>
      <c r="AL668" s="484"/>
      <c r="AM668" s="608"/>
      <c r="AN668" s="608"/>
    </row>
    <row r="669" spans="1:40" ht="14.85" customHeight="1">
      <c r="A669" s="453"/>
      <c r="B669" s="453"/>
      <c r="C669" s="5"/>
      <c r="D669" s="5"/>
      <c r="E669" s="453"/>
      <c r="F669" s="453"/>
      <c r="G669" s="453"/>
      <c r="H669" s="453"/>
      <c r="I669" s="492"/>
      <c r="J669" s="492"/>
      <c r="U669" s="81"/>
      <c r="V669" s="62"/>
      <c r="W669" s="62"/>
      <c r="X669" s="62"/>
      <c r="Y669" s="62"/>
      <c r="Z669" s="62"/>
      <c r="AA669" s="92"/>
      <c r="AB669" s="92"/>
      <c r="AC669" s="93"/>
      <c r="AD669" s="112"/>
      <c r="AE669" s="484"/>
      <c r="AF669" s="484"/>
      <c r="AG669" s="62"/>
      <c r="AH669" s="62"/>
      <c r="AI669" s="484"/>
      <c r="AJ669" s="484"/>
      <c r="AK669" s="484"/>
      <c r="AL669" s="484"/>
      <c r="AM669" s="608"/>
      <c r="AN669" s="608"/>
    </row>
    <row r="670" spans="1:40" ht="14.85" customHeight="1">
      <c r="A670" s="453"/>
      <c r="B670" s="453"/>
      <c r="C670" s="5"/>
      <c r="D670" s="5"/>
      <c r="E670" s="453"/>
      <c r="F670" s="453"/>
      <c r="G670" s="453"/>
      <c r="H670" s="453"/>
      <c r="I670" s="492"/>
      <c r="J670" s="492"/>
      <c r="U670" s="81"/>
      <c r="V670" s="62"/>
      <c r="W670" s="62"/>
      <c r="X670" s="62"/>
      <c r="Y670" s="62"/>
      <c r="Z670" s="62"/>
      <c r="AA670" s="92"/>
      <c r="AB670" s="92"/>
      <c r="AC670" s="93"/>
      <c r="AD670" s="112"/>
      <c r="AE670" s="484"/>
      <c r="AF670" s="484"/>
      <c r="AG670" s="62"/>
      <c r="AH670" s="62"/>
      <c r="AI670" s="484"/>
      <c r="AJ670" s="484"/>
      <c r="AK670" s="484"/>
      <c r="AL670" s="484"/>
      <c r="AM670" s="608"/>
      <c r="AN670" s="608"/>
    </row>
    <row r="671" spans="1:40" ht="14.85" customHeight="1">
      <c r="A671" s="453"/>
      <c r="B671" s="453"/>
      <c r="C671" s="5"/>
      <c r="D671" s="5"/>
      <c r="E671" s="453"/>
      <c r="F671" s="453"/>
      <c r="G671" s="453"/>
      <c r="H671" s="453"/>
      <c r="I671" s="492"/>
      <c r="J671" s="492"/>
      <c r="U671" s="81"/>
      <c r="V671" s="62"/>
      <c r="W671" s="62"/>
      <c r="X671" s="62"/>
      <c r="Y671" s="62"/>
      <c r="Z671" s="62"/>
      <c r="AA671" s="92"/>
      <c r="AB671" s="92"/>
      <c r="AC671" s="93"/>
      <c r="AD671" s="112"/>
      <c r="AE671" s="484"/>
      <c r="AF671" s="484"/>
      <c r="AG671" s="62"/>
      <c r="AH671" s="62"/>
      <c r="AI671" s="484"/>
      <c r="AJ671" s="484"/>
      <c r="AK671" s="484"/>
      <c r="AL671" s="484"/>
      <c r="AM671" s="608"/>
      <c r="AN671" s="608"/>
    </row>
    <row r="672" spans="1:40" ht="14.85" customHeight="1">
      <c r="A672" s="78"/>
      <c r="B672" s="46"/>
      <c r="E672" s="46"/>
      <c r="F672" s="46"/>
      <c r="G672" s="453" t="s">
        <v>13</v>
      </c>
      <c r="H672" s="453"/>
      <c r="I672" s="492">
        <f>SUM(I669:J671)</f>
        <v>0</v>
      </c>
      <c r="J672" s="492"/>
      <c r="U672" s="80"/>
      <c r="V672" s="65"/>
      <c r="W672" s="62"/>
      <c r="X672" s="62"/>
      <c r="Y672" s="65"/>
      <c r="Z672" s="65"/>
      <c r="AA672" s="92"/>
      <c r="AB672" s="92"/>
      <c r="AC672" s="93"/>
      <c r="AD672" s="112"/>
      <c r="AE672" s="65"/>
      <c r="AF672" s="65"/>
      <c r="AG672" s="62"/>
      <c r="AH672" s="62"/>
      <c r="AI672" s="65"/>
      <c r="AJ672" s="65"/>
      <c r="AK672" s="484"/>
      <c r="AL672" s="484"/>
      <c r="AM672" s="608"/>
      <c r="AN672" s="608"/>
    </row>
    <row r="673" spans="1:40" ht="6.75" customHeight="1">
      <c r="A673" s="78"/>
      <c r="B673" s="46"/>
      <c r="E673" s="46"/>
      <c r="F673" s="46"/>
      <c r="G673" s="46"/>
      <c r="H673" s="46"/>
      <c r="I673" s="42"/>
      <c r="J673" s="79"/>
      <c r="U673" s="80"/>
      <c r="V673" s="65"/>
      <c r="W673" s="62"/>
      <c r="X673" s="62"/>
      <c r="Y673" s="65"/>
      <c r="Z673" s="65"/>
      <c r="AA673" s="73"/>
      <c r="AB673" s="73"/>
      <c r="AC673" s="94"/>
      <c r="AD673" s="75"/>
      <c r="AE673" s="65"/>
      <c r="AF673" s="65"/>
      <c r="AG673" s="62"/>
      <c r="AH673" s="62"/>
      <c r="AI673" s="65"/>
      <c r="AJ673" s="65"/>
      <c r="AK673" s="65"/>
      <c r="AL673" s="65"/>
      <c r="AM673" s="94"/>
      <c r="AN673" s="94"/>
    </row>
    <row r="674" spans="1:40" ht="18">
      <c r="A674" s="76" t="s">
        <v>35</v>
      </c>
      <c r="U674" s="83"/>
      <c r="V674" s="62"/>
      <c r="W674" s="62"/>
      <c r="X674" s="62"/>
      <c r="Y674" s="62"/>
      <c r="Z674" s="62"/>
      <c r="AA674" s="92"/>
      <c r="AB674" s="92"/>
      <c r="AC674" s="62"/>
      <c r="AD674" s="111"/>
      <c r="AE674" s="66"/>
      <c r="AF674" s="62"/>
      <c r="AG674" s="62"/>
      <c r="AH674" s="62"/>
      <c r="AI674" s="62"/>
      <c r="AJ674" s="62"/>
      <c r="AK674" s="62"/>
      <c r="AL674" s="62"/>
      <c r="AM674" s="62"/>
      <c r="AN674" s="62"/>
    </row>
    <row r="675" spans="1:40" ht="32.25" customHeight="1">
      <c r="A675" s="456" t="s">
        <v>36</v>
      </c>
      <c r="B675" s="457"/>
      <c r="C675" s="457"/>
      <c r="D675" s="457"/>
      <c r="E675" s="457"/>
      <c r="F675" s="458"/>
      <c r="G675" s="537" t="s">
        <v>42</v>
      </c>
      <c r="H675" s="538"/>
      <c r="I675" s="555" t="s">
        <v>11</v>
      </c>
      <c r="J675" s="556"/>
      <c r="U675" s="81"/>
      <c r="V675" s="62"/>
      <c r="W675" s="62"/>
      <c r="X675" s="62"/>
      <c r="Y675" s="62"/>
      <c r="Z675" s="62"/>
      <c r="AA675" s="103"/>
      <c r="AB675" s="103"/>
      <c r="AC675" s="93"/>
      <c r="AD675" s="112"/>
      <c r="AE675" s="484"/>
      <c r="AF675" s="484"/>
      <c r="AG675" s="484"/>
      <c r="AH675" s="484"/>
      <c r="AI675" s="484"/>
      <c r="AJ675" s="484"/>
      <c r="AK675" s="602"/>
      <c r="AL675" s="602"/>
      <c r="AM675" s="608"/>
      <c r="AN675" s="608"/>
    </row>
    <row r="676" spans="1:40" ht="14.85" customHeight="1">
      <c r="A676" s="473" t="s">
        <v>43</v>
      </c>
      <c r="B676" s="474"/>
      <c r="C676" s="474"/>
      <c r="D676" s="474"/>
      <c r="E676" s="474"/>
      <c r="F676" s="502"/>
      <c r="G676" s="641" t="s">
        <v>231</v>
      </c>
      <c r="H676" s="453"/>
      <c r="I676" s="492" t="e">
        <f>#REF!</f>
        <v>#REF!</v>
      </c>
      <c r="J676" s="492"/>
      <c r="U676" s="81"/>
      <c r="V676" s="62"/>
      <c r="W676" s="62"/>
      <c r="X676" s="62"/>
      <c r="Y676" s="62"/>
      <c r="Z676" s="62"/>
      <c r="AA676" s="92"/>
      <c r="AB676" s="92"/>
      <c r="AC676" s="93"/>
      <c r="AD676" s="112"/>
      <c r="AE676" s="484"/>
      <c r="AF676" s="484"/>
      <c r="AG676" s="484"/>
      <c r="AH676" s="484"/>
      <c r="AI676" s="484"/>
      <c r="AJ676" s="484"/>
      <c r="AK676" s="484"/>
      <c r="AL676" s="484"/>
      <c r="AM676" s="490"/>
      <c r="AN676" s="490"/>
    </row>
    <row r="677" spans="1:40" ht="14.85" customHeight="1">
      <c r="A677" s="480"/>
      <c r="B677" s="474"/>
      <c r="C677" s="474"/>
      <c r="D677" s="474"/>
      <c r="E677" s="474"/>
      <c r="F677" s="502"/>
      <c r="G677" s="453"/>
      <c r="H677" s="453"/>
      <c r="I677" s="492"/>
      <c r="J677" s="492"/>
      <c r="U677" s="81"/>
      <c r="V677" s="62"/>
      <c r="W677" s="62"/>
      <c r="X677" s="62"/>
      <c r="Y677" s="62"/>
      <c r="Z677" s="62"/>
      <c r="AA677" s="92"/>
      <c r="AB677" s="92"/>
      <c r="AC677" s="93"/>
      <c r="AD677" s="112"/>
      <c r="AE677" s="484"/>
      <c r="AF677" s="484"/>
      <c r="AG677" s="484"/>
      <c r="AH677" s="484"/>
      <c r="AI677" s="484"/>
      <c r="AJ677" s="484"/>
      <c r="AK677" s="484"/>
      <c r="AL677" s="484"/>
      <c r="AM677" s="608"/>
      <c r="AN677" s="608"/>
    </row>
    <row r="678" spans="1:40" ht="14.85" customHeight="1">
      <c r="A678" s="461"/>
      <c r="B678" s="462"/>
      <c r="E678" s="462"/>
      <c r="F678" s="462"/>
      <c r="G678" s="453" t="s">
        <v>13</v>
      </c>
      <c r="H678" s="453"/>
      <c r="I678" s="492" t="e">
        <f>SUM(I676:J677)</f>
        <v>#REF!</v>
      </c>
      <c r="J678" s="492"/>
      <c r="U678" s="81"/>
      <c r="V678" s="62"/>
      <c r="W678" s="62"/>
      <c r="X678" s="62"/>
      <c r="Y678" s="62"/>
      <c r="Z678" s="62"/>
      <c r="AA678" s="92"/>
      <c r="AB678" s="92"/>
      <c r="AC678" s="93"/>
      <c r="AD678" s="112"/>
      <c r="AE678" s="484"/>
      <c r="AF678" s="484"/>
      <c r="AG678" s="62"/>
      <c r="AH678" s="62"/>
      <c r="AI678" s="484"/>
      <c r="AJ678" s="484"/>
      <c r="AK678" s="484"/>
      <c r="AL678" s="484"/>
      <c r="AM678" s="608"/>
      <c r="AN678" s="608"/>
    </row>
    <row r="679" spans="1:40" ht="6.75" customHeight="1">
      <c r="G679" s="500"/>
      <c r="H679" s="500"/>
      <c r="I679" s="535"/>
      <c r="J679" s="536"/>
      <c r="U679" s="81"/>
      <c r="V679" s="62"/>
      <c r="W679" s="62"/>
      <c r="X679" s="62"/>
      <c r="Y679" s="62"/>
      <c r="Z679" s="62"/>
      <c r="AA679" s="92"/>
      <c r="AB679" s="92"/>
      <c r="AC679" s="93"/>
      <c r="AD679" s="112"/>
      <c r="AE679" s="62"/>
      <c r="AF679" s="62"/>
      <c r="AG679" s="62"/>
      <c r="AH679" s="62"/>
      <c r="AI679" s="62"/>
      <c r="AJ679" s="62"/>
      <c r="AK679" s="484"/>
      <c r="AL679" s="484"/>
      <c r="AM679" s="608"/>
      <c r="AN679" s="608"/>
    </row>
    <row r="680" spans="1:40" ht="18">
      <c r="A680" s="76" t="s">
        <v>38</v>
      </c>
      <c r="G680" s="46"/>
      <c r="H680" s="46"/>
      <c r="I680" s="42"/>
      <c r="J680" s="79"/>
      <c r="U680" s="83"/>
      <c r="V680" s="62"/>
      <c r="W680" s="62"/>
      <c r="X680" s="62"/>
      <c r="Y680" s="62"/>
      <c r="Z680" s="62"/>
      <c r="AA680" s="73"/>
      <c r="AB680" s="73"/>
      <c r="AC680" s="93"/>
      <c r="AD680" s="112"/>
      <c r="AE680" s="66"/>
      <c r="AF680" s="62"/>
      <c r="AG680" s="62"/>
      <c r="AH680" s="62"/>
      <c r="AI680" s="62"/>
      <c r="AJ680" s="62"/>
      <c r="AK680" s="65"/>
      <c r="AL680" s="65"/>
      <c r="AM680" s="93"/>
      <c r="AN680" s="93"/>
    </row>
    <row r="681" spans="1:40">
      <c r="A681" s="463" t="s">
        <v>25</v>
      </c>
      <c r="B681" s="463"/>
      <c r="C681" s="463"/>
      <c r="D681" s="463"/>
      <c r="E681" s="463"/>
      <c r="F681" s="463"/>
      <c r="G681" s="463" t="s">
        <v>39</v>
      </c>
      <c r="H681" s="463"/>
      <c r="I681" s="477" t="s">
        <v>11</v>
      </c>
      <c r="J681" s="477"/>
      <c r="U681" s="81"/>
      <c r="V681" s="62"/>
      <c r="W681" s="62"/>
      <c r="X681" s="62"/>
      <c r="Y681" s="62"/>
      <c r="Z681" s="62"/>
      <c r="AA681" s="92"/>
      <c r="AB681" s="92"/>
      <c r="AC681" s="62"/>
      <c r="AD681" s="111"/>
      <c r="AE681" s="484"/>
      <c r="AF681" s="484"/>
      <c r="AG681" s="484"/>
      <c r="AH681" s="484"/>
      <c r="AI681" s="484"/>
      <c r="AJ681" s="484"/>
      <c r="AK681" s="484"/>
      <c r="AL681" s="484"/>
      <c r="AM681" s="484"/>
      <c r="AN681" s="484"/>
    </row>
    <row r="682" spans="1:40" ht="14.85" customHeight="1">
      <c r="A682" s="469" t="s">
        <v>147</v>
      </c>
      <c r="B682" s="469"/>
      <c r="C682" s="469"/>
      <c r="D682" s="469"/>
      <c r="E682" s="469"/>
      <c r="F682" s="532"/>
      <c r="G682" s="533">
        <f>$G$47</f>
        <v>0.25</v>
      </c>
      <c r="H682" s="533"/>
      <c r="I682" s="534" t="e">
        <f>(I678+I672+I665+I655)*G682</f>
        <v>#REF!</v>
      </c>
      <c r="J682" s="534"/>
      <c r="U682" s="81"/>
      <c r="V682" s="62"/>
      <c r="W682" s="62"/>
      <c r="X682" s="62"/>
      <c r="Y682" s="62"/>
      <c r="Z682" s="62"/>
      <c r="AA682" s="92"/>
      <c r="AB682" s="92"/>
      <c r="AC682" s="62"/>
      <c r="AD682" s="111"/>
      <c r="AE682" s="484"/>
      <c r="AF682" s="484"/>
      <c r="AG682" s="484"/>
      <c r="AH682" s="484"/>
      <c r="AI682" s="484"/>
      <c r="AJ682" s="484"/>
      <c r="AK682" s="489"/>
      <c r="AL682" s="489"/>
      <c r="AM682" s="490"/>
      <c r="AN682" s="490"/>
    </row>
    <row r="683" spans="1:40" ht="14.85" customHeight="1">
      <c r="A683" s="483"/>
      <c r="B683" s="484"/>
      <c r="C683" s="484"/>
      <c r="D683" s="484"/>
      <c r="E683" s="484"/>
      <c r="F683" s="484"/>
      <c r="G683" s="453" t="s">
        <v>13</v>
      </c>
      <c r="H683" s="453"/>
      <c r="I683" s="492" t="e">
        <f>I682</f>
        <v>#REF!</v>
      </c>
      <c r="J683" s="492"/>
      <c r="U683" s="81"/>
      <c r="V683" s="62"/>
      <c r="W683" s="62"/>
      <c r="X683" s="62"/>
      <c r="Y683" s="62"/>
      <c r="Z683" s="62"/>
      <c r="AA683" s="92"/>
      <c r="AB683" s="92"/>
      <c r="AC683" s="62"/>
      <c r="AD683" s="111"/>
      <c r="AE683" s="484"/>
      <c r="AF683" s="484"/>
      <c r="AG683" s="484"/>
      <c r="AH683" s="484"/>
      <c r="AI683" s="484"/>
      <c r="AJ683" s="484"/>
      <c r="AK683" s="484"/>
      <c r="AL683" s="484"/>
      <c r="AM683" s="490"/>
      <c r="AN683" s="490"/>
    </row>
    <row r="684" spans="1:40" ht="14.85" customHeight="1">
      <c r="A684" s="483"/>
      <c r="B684" s="484"/>
      <c r="C684" s="484"/>
      <c r="D684" s="484"/>
      <c r="E684" s="484"/>
      <c r="F684" s="484"/>
      <c r="G684" s="489"/>
      <c r="H684" s="489"/>
      <c r="I684" s="490"/>
      <c r="J684" s="491"/>
      <c r="U684" s="81"/>
      <c r="V684" s="62"/>
      <c r="W684" s="62"/>
      <c r="X684" s="62"/>
      <c r="Y684" s="62"/>
      <c r="Z684" s="62"/>
      <c r="AA684" s="92"/>
      <c r="AB684" s="92"/>
      <c r="AC684" s="62"/>
      <c r="AD684" s="111"/>
      <c r="AE684" s="484"/>
      <c r="AF684" s="484"/>
      <c r="AG684" s="484"/>
      <c r="AH684" s="484"/>
      <c r="AI684" s="484"/>
      <c r="AJ684" s="484"/>
      <c r="AK684" s="489"/>
      <c r="AL684" s="489"/>
      <c r="AM684" s="490"/>
      <c r="AN684" s="490"/>
    </row>
    <row r="685" spans="1:40" ht="14.85" customHeight="1">
      <c r="A685" s="453" t="s">
        <v>148</v>
      </c>
      <c r="B685" s="453"/>
      <c r="C685" s="453"/>
      <c r="D685" s="453"/>
      <c r="E685" s="453"/>
      <c r="F685" s="453"/>
      <c r="G685" s="453"/>
      <c r="H685" s="453"/>
      <c r="I685" s="492">
        <v>12000</v>
      </c>
      <c r="J685" s="492"/>
      <c r="U685" s="81"/>
      <c r="V685" s="62"/>
      <c r="W685" s="62"/>
      <c r="X685" s="62"/>
      <c r="Y685" s="62"/>
      <c r="Z685" s="62"/>
      <c r="AA685" s="92"/>
      <c r="AB685" s="92"/>
      <c r="AC685" s="62"/>
      <c r="AD685" s="111"/>
      <c r="AE685" s="484"/>
      <c r="AF685" s="484"/>
      <c r="AG685" s="484"/>
      <c r="AH685" s="484"/>
      <c r="AI685" s="484"/>
      <c r="AJ685" s="484"/>
      <c r="AK685" s="484"/>
      <c r="AL685" s="484"/>
      <c r="AM685" s="490"/>
      <c r="AN685" s="490"/>
    </row>
    <row r="686" spans="1:40" ht="20.25">
      <c r="A686" s="518" t="s">
        <v>16</v>
      </c>
      <c r="B686" s="519"/>
      <c r="C686" s="519"/>
      <c r="D686" s="519"/>
      <c r="E686" s="519"/>
      <c r="F686" s="519"/>
      <c r="G686" s="519"/>
      <c r="H686" s="519"/>
      <c r="I686" s="519"/>
      <c r="J686" s="544"/>
      <c r="U686" s="109"/>
      <c r="V686" s="95"/>
      <c r="W686" s="95"/>
      <c r="X686" s="95"/>
      <c r="Y686" s="95"/>
      <c r="Z686" s="95"/>
      <c r="AA686" s="99"/>
      <c r="AB686" s="99"/>
      <c r="AC686" s="95"/>
      <c r="AD686" s="110"/>
      <c r="AE686" s="597"/>
      <c r="AF686" s="597"/>
      <c r="AG686" s="597"/>
      <c r="AH686" s="597"/>
      <c r="AI686" s="597"/>
      <c r="AJ686" s="597"/>
      <c r="AK686" s="597"/>
      <c r="AL686" s="597"/>
      <c r="AM686" s="597"/>
      <c r="AN686" s="597"/>
    </row>
    <row r="687" spans="1:40" s="6" customFormat="1" ht="8.25" customHeight="1">
      <c r="A687" s="70"/>
      <c r="B687" s="11"/>
      <c r="C687" s="11"/>
      <c r="D687" s="11"/>
      <c r="E687" s="11"/>
      <c r="F687" s="11"/>
      <c r="G687" s="11"/>
      <c r="H687" s="11"/>
      <c r="I687" s="67"/>
      <c r="J687" s="84"/>
      <c r="U687" s="57"/>
      <c r="V687" s="63"/>
      <c r="W687" s="63"/>
      <c r="X687" s="63"/>
      <c r="Y687" s="63"/>
      <c r="Z687" s="63"/>
      <c r="AA687" s="100"/>
      <c r="AB687" s="100"/>
      <c r="AC687" s="63"/>
      <c r="AD687" s="58"/>
      <c r="AE687" s="63"/>
      <c r="AF687" s="63"/>
      <c r="AG687" s="63"/>
      <c r="AH687" s="63"/>
      <c r="AI687" s="63"/>
      <c r="AJ687" s="63"/>
      <c r="AK687" s="63"/>
      <c r="AL687" s="63"/>
      <c r="AM687" s="63"/>
      <c r="AN687" s="63"/>
    </row>
    <row r="688" spans="1:40" ht="14.85" customHeight="1">
      <c r="A688" s="501" t="s">
        <v>4</v>
      </c>
      <c r="B688" s="501"/>
      <c r="C688" s="453" t="str">
        <f>$C$3</f>
        <v>READECUACIÓN SEDE SERVICIOS GENERALES</v>
      </c>
      <c r="D688" s="453"/>
      <c r="E688" s="453"/>
      <c r="F688" s="453"/>
      <c r="G688" s="453"/>
      <c r="H688" s="453"/>
      <c r="I688" s="453"/>
      <c r="J688" s="453"/>
      <c r="U688" s="81"/>
      <c r="V688" s="62"/>
      <c r="W688" s="62"/>
      <c r="X688" s="62"/>
      <c r="Y688" s="62"/>
      <c r="Z688" s="62"/>
      <c r="AA688" s="92"/>
      <c r="AB688" s="92"/>
      <c r="AC688" s="62"/>
      <c r="AD688" s="111"/>
      <c r="AE688" s="484"/>
      <c r="AF688" s="484"/>
      <c r="AG688" s="484"/>
      <c r="AH688" s="484"/>
      <c r="AI688" s="484"/>
      <c r="AJ688" s="484"/>
      <c r="AK688" s="484"/>
      <c r="AL688" s="484"/>
      <c r="AM688" s="484"/>
      <c r="AN688" s="484"/>
    </row>
    <row r="689" spans="1:40" ht="14.85" customHeight="1">
      <c r="A689" s="501" t="s">
        <v>5</v>
      </c>
      <c r="B689" s="501"/>
      <c r="C689" s="453" t="str">
        <f>$C$4</f>
        <v>UNIVERSIDAD DEL CAUCA -SERVICIOS GENERALES</v>
      </c>
      <c r="D689" s="453"/>
      <c r="E689" s="453"/>
      <c r="F689" s="453"/>
      <c r="G689" s="453"/>
      <c r="H689" s="453"/>
      <c r="I689" s="453"/>
      <c r="J689" s="453"/>
      <c r="U689" s="81"/>
      <c r="V689" s="62"/>
      <c r="W689" s="62"/>
      <c r="X689" s="62"/>
      <c r="Y689" s="62"/>
      <c r="Z689" s="62"/>
      <c r="AA689" s="92"/>
      <c r="AB689" s="92"/>
      <c r="AC689" s="62"/>
      <c r="AD689" s="111"/>
      <c r="AE689" s="484"/>
      <c r="AF689" s="484"/>
      <c r="AG689" s="484"/>
      <c r="AH689" s="484"/>
      <c r="AI689" s="484"/>
      <c r="AJ689" s="484"/>
      <c r="AK689" s="484"/>
      <c r="AL689" s="484"/>
      <c r="AM689" s="484"/>
      <c r="AN689" s="484"/>
    </row>
    <row r="690" spans="1:40" ht="14.85" customHeight="1">
      <c r="A690" s="501" t="s">
        <v>17</v>
      </c>
      <c r="B690" s="501"/>
      <c r="C690" s="453" t="str">
        <f>$C$5</f>
        <v>UNIVERSIDAD DEL CAUCA</v>
      </c>
      <c r="D690" s="453"/>
      <c r="E690" s="453"/>
      <c r="F690" s="453"/>
      <c r="G690" s="453"/>
      <c r="H690" s="453"/>
      <c r="I690" s="453"/>
      <c r="J690" s="453"/>
      <c r="U690" s="81"/>
      <c r="V690" s="62"/>
      <c r="W690" s="62"/>
      <c r="X690" s="62"/>
      <c r="Y690" s="62"/>
      <c r="Z690" s="62"/>
      <c r="AA690" s="92"/>
      <c r="AB690" s="92"/>
      <c r="AC690" s="62"/>
      <c r="AD690" s="111"/>
      <c r="AE690" s="484"/>
      <c r="AF690" s="484"/>
      <c r="AG690" s="484"/>
      <c r="AH690" s="484"/>
      <c r="AI690" s="484"/>
      <c r="AJ690" s="484"/>
      <c r="AK690" s="484"/>
      <c r="AL690" s="484"/>
      <c r="AM690" s="484"/>
      <c r="AN690" s="484"/>
    </row>
    <row r="691" spans="1:40" ht="14.85" customHeight="1">
      <c r="A691" s="482" t="s">
        <v>18</v>
      </c>
      <c r="B691" s="472"/>
      <c r="C691" s="480" t="str">
        <f>$C$6</f>
        <v>ING. JOHN JAIRO LEDEZMA SOLANO</v>
      </c>
      <c r="D691" s="474"/>
      <c r="E691" s="474"/>
      <c r="F691" s="474"/>
      <c r="G691" s="474"/>
      <c r="H691" s="474"/>
      <c r="I691" s="474"/>
      <c r="J691" s="502"/>
      <c r="U691" s="81"/>
      <c r="V691" s="62"/>
      <c r="W691" s="62"/>
      <c r="X691" s="62"/>
      <c r="Y691" s="62"/>
      <c r="Z691" s="62"/>
      <c r="AA691" s="92"/>
      <c r="AB691" s="92"/>
      <c r="AC691" s="62"/>
      <c r="AD691" s="111"/>
      <c r="AE691" s="484"/>
      <c r="AF691" s="484"/>
      <c r="AG691" s="484"/>
      <c r="AH691" s="484"/>
      <c r="AI691" s="484"/>
      <c r="AJ691" s="484"/>
      <c r="AK691" s="484"/>
      <c r="AL691" s="484"/>
      <c r="AM691" s="484"/>
      <c r="AN691" s="484"/>
    </row>
    <row r="692" spans="1:40" ht="14.85" customHeight="1">
      <c r="A692" s="501" t="s">
        <v>6</v>
      </c>
      <c r="B692" s="501"/>
      <c r="C692" s="539" t="str">
        <f>$C$7</f>
        <v>FEBRERO DE 2011</v>
      </c>
      <c r="D692" s="540"/>
      <c r="E692" s="540"/>
      <c r="F692" s="531" t="str">
        <f>$F$7</f>
        <v>MP 19202-128892 CAU</v>
      </c>
      <c r="G692" s="531"/>
      <c r="H692" s="531"/>
      <c r="I692" s="531"/>
      <c r="J692" s="531"/>
      <c r="U692" s="81"/>
      <c r="V692" s="62"/>
      <c r="W692" s="62"/>
      <c r="X692" s="62"/>
      <c r="Y692" s="62"/>
      <c r="Z692" s="62"/>
      <c r="AA692" s="92"/>
      <c r="AB692" s="92"/>
      <c r="AC692" s="62"/>
      <c r="AD692" s="111"/>
      <c r="AE692" s="484"/>
      <c r="AF692" s="484"/>
      <c r="AG692" s="602"/>
      <c r="AH692" s="602"/>
      <c r="AI692" s="602"/>
      <c r="AJ692" s="602"/>
      <c r="AK692" s="602"/>
      <c r="AL692" s="602"/>
      <c r="AM692" s="602"/>
      <c r="AN692" s="602"/>
    </row>
    <row r="693" spans="1:40" ht="4.5" customHeight="1">
      <c r="B693" s="72"/>
      <c r="C693" s="72"/>
      <c r="D693" s="72"/>
      <c r="E693" s="72"/>
      <c r="F693" s="72"/>
      <c r="G693" s="72"/>
      <c r="U693" s="81"/>
      <c r="V693" s="64"/>
      <c r="W693" s="64"/>
      <c r="X693" s="64"/>
      <c r="Y693" s="64"/>
      <c r="Z693" s="64"/>
      <c r="AA693" s="102"/>
      <c r="AB693" s="92"/>
      <c r="AC693" s="62"/>
      <c r="AD693" s="111"/>
      <c r="AE693" s="62"/>
      <c r="AF693" s="64"/>
      <c r="AG693" s="64"/>
      <c r="AH693" s="64"/>
      <c r="AI693" s="64"/>
      <c r="AJ693" s="64"/>
      <c r="AK693" s="64"/>
      <c r="AL693" s="62"/>
      <c r="AM693" s="62"/>
      <c r="AN693" s="62"/>
    </row>
    <row r="694" spans="1:40" ht="14.85" customHeight="1">
      <c r="A694" s="5" t="s">
        <v>9</v>
      </c>
      <c r="B694" s="549" t="s">
        <v>8</v>
      </c>
      <c r="C694" s="453" t="e">
        <f>#REF!</f>
        <v>#REF!</v>
      </c>
      <c r="D694" s="453"/>
      <c r="E694" s="453"/>
      <c r="F694" s="549" t="s">
        <v>10</v>
      </c>
      <c r="G694" s="549" t="e">
        <f>#REF!</f>
        <v>#REF!</v>
      </c>
      <c r="H694" s="513" t="s">
        <v>23</v>
      </c>
      <c r="I694" s="500"/>
      <c r="J694" s="514"/>
      <c r="U694" s="81"/>
      <c r="V694" s="62"/>
      <c r="W694" s="62"/>
      <c r="X694" s="62"/>
      <c r="Y694" s="62"/>
      <c r="Z694" s="62"/>
      <c r="AA694" s="92"/>
      <c r="AB694" s="92"/>
      <c r="AC694" s="62"/>
      <c r="AD694" s="111"/>
      <c r="AE694" s="62"/>
      <c r="AF694" s="484"/>
      <c r="AG694" s="484"/>
      <c r="AH694" s="484"/>
      <c r="AI694" s="484"/>
      <c r="AJ694" s="484"/>
      <c r="AK694" s="484"/>
      <c r="AL694" s="484"/>
      <c r="AM694" s="484"/>
      <c r="AN694" s="484"/>
    </row>
    <row r="695" spans="1:40" ht="14.85" customHeight="1">
      <c r="A695" s="59" t="e">
        <f>#REF!</f>
        <v>#REF!</v>
      </c>
      <c r="B695" s="550"/>
      <c r="C695" s="453"/>
      <c r="D695" s="453"/>
      <c r="E695" s="453"/>
      <c r="F695" s="550"/>
      <c r="G695" s="550"/>
      <c r="H695" s="1"/>
      <c r="I695" s="68" t="s">
        <v>24</v>
      </c>
      <c r="J695" s="69"/>
      <c r="U695" s="82"/>
      <c r="V695" s="62"/>
      <c r="W695" s="62"/>
      <c r="X695" s="62"/>
      <c r="Y695" s="62"/>
      <c r="Z695" s="62"/>
      <c r="AA695" s="92"/>
      <c r="AB695" s="73"/>
      <c r="AC695" s="65"/>
      <c r="AD695" s="56"/>
      <c r="AE695" s="92"/>
      <c r="AF695" s="484"/>
      <c r="AG695" s="484"/>
      <c r="AH695" s="484"/>
      <c r="AI695" s="484"/>
      <c r="AJ695" s="484"/>
      <c r="AK695" s="484"/>
      <c r="AL695" s="65"/>
      <c r="AM695" s="65"/>
      <c r="AN695" s="65"/>
    </row>
    <row r="696" spans="1:40" ht="14.85" customHeight="1">
      <c r="A696" s="5" t="s">
        <v>9</v>
      </c>
      <c r="B696" s="549" t="s">
        <v>7</v>
      </c>
      <c r="C696" s="565" t="e">
        <f>#REF!</f>
        <v>#REF!</v>
      </c>
      <c r="D696" s="566"/>
      <c r="E696" s="567"/>
      <c r="F696" s="480" t="s">
        <v>22</v>
      </c>
      <c r="G696" s="502"/>
      <c r="H696" s="513"/>
      <c r="I696" s="500"/>
      <c r="J696" s="514"/>
      <c r="U696" s="81"/>
      <c r="V696" s="62"/>
      <c r="W696" s="62"/>
      <c r="X696" s="62"/>
      <c r="Y696" s="62"/>
      <c r="Z696" s="62"/>
      <c r="AA696" s="92"/>
      <c r="AB696" s="92"/>
      <c r="AC696" s="62"/>
      <c r="AD696" s="111"/>
      <c r="AE696" s="62"/>
      <c r="AF696" s="484"/>
      <c r="AG696" s="606"/>
      <c r="AH696" s="606"/>
      <c r="AI696" s="606"/>
      <c r="AJ696" s="484"/>
      <c r="AK696" s="484"/>
      <c r="AL696" s="484"/>
      <c r="AM696" s="484"/>
      <c r="AN696" s="484"/>
    </row>
    <row r="697" spans="1:40" ht="14.85" customHeight="1">
      <c r="A697" s="60" t="e">
        <f>#REF!</f>
        <v>#REF!</v>
      </c>
      <c r="B697" s="550"/>
      <c r="C697" s="568"/>
      <c r="D697" s="569"/>
      <c r="E697" s="570"/>
      <c r="F697" s="515"/>
      <c r="G697" s="516"/>
      <c r="H697" s="516"/>
      <c r="I697" s="516"/>
      <c r="J697" s="517"/>
      <c r="U697" s="82"/>
      <c r="V697" s="62"/>
      <c r="W697" s="62"/>
      <c r="X697" s="62"/>
      <c r="Y697" s="62"/>
      <c r="Z697" s="62"/>
      <c r="AA697" s="92"/>
      <c r="AB697" s="92"/>
      <c r="AC697" s="62"/>
      <c r="AD697" s="111"/>
      <c r="AE697" s="92"/>
      <c r="AF697" s="484"/>
      <c r="AG697" s="606"/>
      <c r="AH697" s="606"/>
      <c r="AI697" s="606"/>
      <c r="AJ697" s="636"/>
      <c r="AK697" s="636"/>
      <c r="AL697" s="636"/>
      <c r="AM697" s="636"/>
      <c r="AN697" s="636"/>
    </row>
    <row r="698" spans="1:40" ht="3.75" customHeight="1">
      <c r="U698" s="81"/>
      <c r="V698" s="62"/>
      <c r="W698" s="62"/>
      <c r="X698" s="62"/>
      <c r="Y698" s="62"/>
      <c r="Z698" s="62"/>
      <c r="AA698" s="92"/>
      <c r="AB698" s="92"/>
      <c r="AC698" s="62"/>
      <c r="AD698" s="111"/>
      <c r="AE698" s="62"/>
      <c r="AF698" s="62"/>
      <c r="AG698" s="62"/>
      <c r="AH698" s="62"/>
      <c r="AI698" s="62"/>
      <c r="AJ698" s="62"/>
      <c r="AK698" s="62"/>
      <c r="AL698" s="62"/>
      <c r="AM698" s="62"/>
      <c r="AN698" s="62"/>
    </row>
    <row r="699" spans="1:40" ht="18">
      <c r="A699" s="557" t="s">
        <v>27</v>
      </c>
      <c r="B699" s="558"/>
      <c r="U699" s="83"/>
      <c r="V699" s="66"/>
      <c r="W699" s="62"/>
      <c r="X699" s="62"/>
      <c r="Y699" s="62"/>
      <c r="Z699" s="62"/>
      <c r="AA699" s="92"/>
      <c r="AB699" s="92"/>
      <c r="AC699" s="62"/>
      <c r="AD699" s="111"/>
      <c r="AE699" s="605"/>
      <c r="AF699" s="605"/>
      <c r="AG699" s="62"/>
      <c r="AH699" s="62"/>
      <c r="AI699" s="62"/>
      <c r="AJ699" s="62"/>
      <c r="AK699" s="62"/>
      <c r="AL699" s="62"/>
      <c r="AM699" s="62"/>
      <c r="AN699" s="62"/>
    </row>
    <row r="700" spans="1:40" ht="33" customHeight="1">
      <c r="A700" s="464" t="s">
        <v>25</v>
      </c>
      <c r="B700" s="464"/>
      <c r="C700" s="464"/>
      <c r="D700" s="47" t="s">
        <v>28</v>
      </c>
      <c r="E700" s="537" t="s">
        <v>14</v>
      </c>
      <c r="F700" s="538"/>
      <c r="G700" s="537" t="s">
        <v>12</v>
      </c>
      <c r="H700" s="538"/>
      <c r="I700" s="456" t="s">
        <v>11</v>
      </c>
      <c r="J700" s="458"/>
      <c r="U700" s="81"/>
      <c r="V700" s="62"/>
      <c r="W700" s="62"/>
      <c r="X700" s="65"/>
      <c r="Y700" s="96"/>
      <c r="Z700" s="96"/>
      <c r="AA700" s="103"/>
      <c r="AB700" s="103"/>
      <c r="AC700" s="62"/>
      <c r="AD700" s="111"/>
      <c r="AE700" s="484"/>
      <c r="AF700" s="484"/>
      <c r="AG700" s="484"/>
      <c r="AH700" s="65"/>
      <c r="AI700" s="602"/>
      <c r="AJ700" s="602"/>
      <c r="AK700" s="602"/>
      <c r="AL700" s="602"/>
      <c r="AM700" s="484"/>
      <c r="AN700" s="484"/>
    </row>
    <row r="701" spans="1:40" ht="14.85" customHeight="1">
      <c r="A701" s="532" t="s">
        <v>79</v>
      </c>
      <c r="B701" s="521"/>
      <c r="C701" s="578"/>
      <c r="D701" s="48" t="s">
        <v>41</v>
      </c>
      <c r="E701" s="475"/>
      <c r="F701" s="476"/>
      <c r="G701" s="475"/>
      <c r="H701" s="476"/>
      <c r="I701" s="467">
        <f>I726*0.05</f>
        <v>600</v>
      </c>
      <c r="J701" s="468"/>
      <c r="U701" s="81"/>
      <c r="V701" s="62"/>
      <c r="W701" s="62"/>
      <c r="X701" s="61"/>
      <c r="Y701" s="96"/>
      <c r="Z701" s="96"/>
      <c r="AA701" s="103"/>
      <c r="AB701" s="103"/>
      <c r="AC701" s="62"/>
      <c r="AD701" s="111"/>
      <c r="AE701" s="603"/>
      <c r="AF701" s="603"/>
      <c r="AG701" s="603"/>
      <c r="AH701" s="61"/>
      <c r="AI701" s="602"/>
      <c r="AJ701" s="602"/>
      <c r="AK701" s="602"/>
      <c r="AL701" s="602"/>
      <c r="AM701" s="490"/>
      <c r="AN701" s="604"/>
    </row>
    <row r="702" spans="1:40" ht="14.85" customHeight="1">
      <c r="A702" s="469"/>
      <c r="B702" s="469"/>
      <c r="C702" s="469"/>
      <c r="D702" s="8"/>
      <c r="E702" s="532"/>
      <c r="F702" s="578"/>
      <c r="G702" s="469"/>
      <c r="H702" s="469"/>
      <c r="I702" s="467"/>
      <c r="J702" s="582"/>
      <c r="U702" s="81"/>
      <c r="V702" s="62"/>
      <c r="W702" s="62"/>
      <c r="X702" s="62"/>
      <c r="Y702" s="62"/>
      <c r="Z702" s="62"/>
      <c r="AA702" s="92"/>
      <c r="AB702" s="92"/>
      <c r="AC702" s="93"/>
      <c r="AD702" s="112"/>
      <c r="AE702" s="484"/>
      <c r="AF702" s="484"/>
      <c r="AG702" s="484"/>
      <c r="AH702" s="62"/>
      <c r="AI702" s="484"/>
      <c r="AJ702" s="484"/>
      <c r="AK702" s="484"/>
      <c r="AL702" s="484"/>
      <c r="AM702" s="601"/>
      <c r="AN702" s="601"/>
    </row>
    <row r="703" spans="1:40" ht="14.85" customHeight="1">
      <c r="G703" s="453" t="s">
        <v>13</v>
      </c>
      <c r="H703" s="453"/>
      <c r="I703" s="510">
        <f>SUM(I701:J702)</f>
        <v>600</v>
      </c>
      <c r="J703" s="511"/>
      <c r="U703" s="81"/>
      <c r="V703" s="62"/>
      <c r="W703" s="62"/>
      <c r="X703" s="62"/>
      <c r="Y703" s="62"/>
      <c r="Z703" s="62"/>
      <c r="AA703" s="92"/>
      <c r="AB703" s="92"/>
      <c r="AC703" s="93"/>
      <c r="AD703" s="112"/>
      <c r="AE703" s="62"/>
      <c r="AF703" s="62"/>
      <c r="AG703" s="62"/>
      <c r="AH703" s="62"/>
      <c r="AI703" s="62"/>
      <c r="AJ703" s="62"/>
      <c r="AK703" s="484"/>
      <c r="AL703" s="484"/>
      <c r="AM703" s="601"/>
      <c r="AN703" s="601"/>
    </row>
    <row r="704" spans="1:40" ht="6" customHeight="1">
      <c r="U704" s="81"/>
      <c r="V704" s="62"/>
      <c r="W704" s="62"/>
      <c r="X704" s="62"/>
      <c r="Y704" s="62"/>
      <c r="Z704" s="62"/>
      <c r="AA704" s="92"/>
      <c r="AB704" s="92"/>
      <c r="AC704" s="62"/>
      <c r="AD704" s="111"/>
      <c r="AE704" s="62"/>
      <c r="AF704" s="62"/>
      <c r="AG704" s="62"/>
      <c r="AH704" s="62"/>
      <c r="AI704" s="62"/>
      <c r="AJ704" s="62"/>
      <c r="AK704" s="62"/>
      <c r="AL704" s="62"/>
      <c r="AM704" s="62"/>
      <c r="AN704" s="62"/>
    </row>
    <row r="705" spans="1:40" ht="15.75" customHeight="1">
      <c r="A705" s="76" t="s">
        <v>29</v>
      </c>
      <c r="U705" s="83"/>
      <c r="V705" s="62"/>
      <c r="W705" s="62"/>
      <c r="X705" s="62"/>
      <c r="Y705" s="62"/>
      <c r="Z705" s="62"/>
      <c r="AA705" s="92"/>
      <c r="AB705" s="92"/>
      <c r="AC705" s="62"/>
      <c r="AD705" s="111"/>
      <c r="AE705" s="66"/>
      <c r="AF705" s="62"/>
      <c r="AG705" s="62"/>
      <c r="AH705" s="62"/>
      <c r="AI705" s="62"/>
      <c r="AJ705" s="62"/>
      <c r="AK705" s="62"/>
      <c r="AL705" s="62"/>
      <c r="AM705" s="62"/>
      <c r="AN705" s="62"/>
    </row>
    <row r="706" spans="1:40" ht="15.75" customHeight="1">
      <c r="A706" s="456" t="s">
        <v>25</v>
      </c>
      <c r="B706" s="457"/>
      <c r="C706" s="458"/>
      <c r="D706" s="537" t="s">
        <v>2</v>
      </c>
      <c r="E706" s="538"/>
      <c r="F706" s="3" t="s">
        <v>0</v>
      </c>
      <c r="G706" s="537" t="s">
        <v>15</v>
      </c>
      <c r="H706" s="538"/>
      <c r="I706" s="576" t="s">
        <v>11</v>
      </c>
      <c r="J706" s="577"/>
      <c r="U706" s="81"/>
      <c r="V706" s="62"/>
      <c r="W706" s="62"/>
      <c r="X706" s="96"/>
      <c r="Y706" s="96"/>
      <c r="Z706" s="61"/>
      <c r="AA706" s="103"/>
      <c r="AB706" s="103"/>
      <c r="AC706" s="62"/>
      <c r="AD706" s="111"/>
      <c r="AE706" s="484"/>
      <c r="AF706" s="484"/>
      <c r="AG706" s="484"/>
      <c r="AH706" s="602"/>
      <c r="AI706" s="602"/>
      <c r="AJ706" s="61"/>
      <c r="AK706" s="602"/>
      <c r="AL706" s="602"/>
      <c r="AM706" s="484"/>
      <c r="AN706" s="484"/>
    </row>
    <row r="707" spans="1:40" ht="14.85" customHeight="1">
      <c r="A707" s="453"/>
      <c r="B707" s="453"/>
      <c r="C707" s="453"/>
      <c r="D707" s="480"/>
      <c r="E707" s="474"/>
      <c r="F707" s="45"/>
      <c r="G707" s="453"/>
      <c r="H707" s="453"/>
      <c r="I707" s="510"/>
      <c r="J707" s="511"/>
      <c r="U707" s="81"/>
      <c r="V707" s="62"/>
      <c r="W707" s="62"/>
      <c r="X707" s="62"/>
      <c r="Y707" s="62"/>
      <c r="Z707" s="65"/>
      <c r="AA707" s="92"/>
      <c r="AB707" s="92"/>
      <c r="AC707" s="93"/>
      <c r="AD707" s="112"/>
      <c r="AE707" s="484"/>
      <c r="AF707" s="484"/>
      <c r="AG707" s="484"/>
      <c r="AH707" s="484"/>
      <c r="AI707" s="484"/>
      <c r="AJ707" s="65"/>
      <c r="AK707" s="484"/>
      <c r="AL707" s="484"/>
      <c r="AM707" s="601"/>
      <c r="AN707" s="601"/>
    </row>
    <row r="708" spans="1:40" ht="14.85" customHeight="1">
      <c r="A708" s="453"/>
      <c r="B708" s="453"/>
      <c r="C708" s="453"/>
      <c r="D708" s="480"/>
      <c r="E708" s="474"/>
      <c r="F708" s="45"/>
      <c r="G708" s="453"/>
      <c r="H708" s="453"/>
      <c r="I708" s="510"/>
      <c r="J708" s="511"/>
      <c r="U708" s="81"/>
      <c r="V708" s="62"/>
      <c r="W708" s="62"/>
      <c r="X708" s="62"/>
      <c r="Y708" s="62"/>
      <c r="Z708" s="65"/>
      <c r="AA708" s="92"/>
      <c r="AB708" s="92"/>
      <c r="AC708" s="93"/>
      <c r="AD708" s="112"/>
      <c r="AE708" s="484"/>
      <c r="AF708" s="484"/>
      <c r="AG708" s="484"/>
      <c r="AH708" s="484"/>
      <c r="AI708" s="484"/>
      <c r="AJ708" s="65"/>
      <c r="AK708" s="484"/>
      <c r="AL708" s="484"/>
      <c r="AM708" s="601"/>
      <c r="AN708" s="601"/>
    </row>
    <row r="709" spans="1:40" ht="14.85" customHeight="1">
      <c r="A709" s="453"/>
      <c r="B709" s="453"/>
      <c r="C709" s="453"/>
      <c r="D709" s="480"/>
      <c r="E709" s="474"/>
      <c r="F709" s="45"/>
      <c r="G709" s="453"/>
      <c r="H709" s="453"/>
      <c r="I709" s="510"/>
      <c r="J709" s="511"/>
      <c r="U709" s="81"/>
      <c r="V709" s="62"/>
      <c r="W709" s="62"/>
      <c r="X709" s="62"/>
      <c r="Y709" s="62"/>
      <c r="Z709" s="65"/>
      <c r="AA709" s="92"/>
      <c r="AB709" s="92"/>
      <c r="AC709" s="93"/>
      <c r="AD709" s="112"/>
      <c r="AE709" s="484"/>
      <c r="AF709" s="484"/>
      <c r="AG709" s="484"/>
      <c r="AH709" s="484"/>
      <c r="AI709" s="484"/>
      <c r="AJ709" s="65"/>
      <c r="AK709" s="484"/>
      <c r="AL709" s="484"/>
      <c r="AM709" s="601"/>
      <c r="AN709" s="601"/>
    </row>
    <row r="710" spans="1:40" ht="14.85" customHeight="1">
      <c r="A710" s="453"/>
      <c r="B710" s="453"/>
      <c r="C710" s="453"/>
      <c r="D710" s="480"/>
      <c r="E710" s="474"/>
      <c r="F710" s="45"/>
      <c r="G710" s="453"/>
      <c r="H710" s="453"/>
      <c r="I710" s="510"/>
      <c r="J710" s="511"/>
      <c r="U710" s="81"/>
      <c r="V710" s="62"/>
      <c r="W710" s="62"/>
      <c r="X710" s="62"/>
      <c r="Y710" s="62"/>
      <c r="Z710" s="65"/>
      <c r="AA710" s="92"/>
      <c r="AB710" s="92"/>
      <c r="AC710" s="93"/>
      <c r="AD710" s="112"/>
      <c r="AE710" s="484"/>
      <c r="AF710" s="484"/>
      <c r="AG710" s="484"/>
      <c r="AH710" s="484"/>
      <c r="AI710" s="484"/>
      <c r="AJ710" s="65"/>
      <c r="AK710" s="484"/>
      <c r="AL710" s="484"/>
      <c r="AM710" s="601"/>
      <c r="AN710" s="601"/>
    </row>
    <row r="711" spans="1:40" ht="14.85" customHeight="1">
      <c r="A711" s="453"/>
      <c r="B711" s="453"/>
      <c r="C711" s="453"/>
      <c r="D711" s="480"/>
      <c r="E711" s="474"/>
      <c r="F711" s="45"/>
      <c r="G711" s="453"/>
      <c r="H711" s="453"/>
      <c r="I711" s="510"/>
      <c r="J711" s="511"/>
      <c r="U711" s="81"/>
      <c r="V711" s="62"/>
      <c r="W711" s="62"/>
      <c r="X711" s="62"/>
      <c r="Y711" s="62"/>
      <c r="Z711" s="65"/>
      <c r="AA711" s="92"/>
      <c r="AB711" s="92"/>
      <c r="AC711" s="93"/>
      <c r="AD711" s="112"/>
      <c r="AE711" s="484"/>
      <c r="AF711" s="484"/>
      <c r="AG711" s="484"/>
      <c r="AH711" s="484"/>
      <c r="AI711" s="484"/>
      <c r="AJ711" s="65"/>
      <c r="AK711" s="484"/>
      <c r="AL711" s="484"/>
      <c r="AM711" s="601"/>
      <c r="AN711" s="601"/>
    </row>
    <row r="712" spans="1:40" ht="14.85" customHeight="1">
      <c r="A712" s="453"/>
      <c r="B712" s="453"/>
      <c r="C712" s="453"/>
      <c r="D712" s="480"/>
      <c r="E712" s="474"/>
      <c r="F712" s="45"/>
      <c r="G712" s="453"/>
      <c r="H712" s="453"/>
      <c r="I712" s="510"/>
      <c r="J712" s="511"/>
      <c r="U712" s="81"/>
      <c r="V712" s="62"/>
      <c r="W712" s="62"/>
      <c r="X712" s="62"/>
      <c r="Y712" s="62"/>
      <c r="Z712" s="65"/>
      <c r="AA712" s="92"/>
      <c r="AB712" s="92"/>
      <c r="AC712" s="93"/>
      <c r="AD712" s="112"/>
      <c r="AE712" s="484"/>
      <c r="AF712" s="484"/>
      <c r="AG712" s="484"/>
      <c r="AH712" s="484"/>
      <c r="AI712" s="484"/>
      <c r="AJ712" s="65"/>
      <c r="AK712" s="484"/>
      <c r="AL712" s="484"/>
      <c r="AM712" s="601"/>
      <c r="AN712" s="601"/>
    </row>
    <row r="713" spans="1:40" ht="14.85" customHeight="1">
      <c r="G713" s="453" t="s">
        <v>13</v>
      </c>
      <c r="H713" s="453"/>
      <c r="I713" s="510">
        <f>SUM(I707:J712)</f>
        <v>0</v>
      </c>
      <c r="J713" s="511"/>
      <c r="U713" s="81"/>
      <c r="V713" s="62"/>
      <c r="W713" s="62"/>
      <c r="X713" s="62"/>
      <c r="Y713" s="62"/>
      <c r="Z713" s="62"/>
      <c r="AA713" s="92"/>
      <c r="AB713" s="92"/>
      <c r="AC713" s="93"/>
      <c r="AD713" s="112"/>
      <c r="AE713" s="14"/>
      <c r="AF713" s="14"/>
      <c r="AG713" s="14"/>
      <c r="AH713" s="14"/>
      <c r="AI713" s="14"/>
      <c r="AJ713" s="14"/>
      <c r="AK713" s="484"/>
      <c r="AL713" s="484"/>
      <c r="AM713" s="601"/>
      <c r="AN713" s="601"/>
    </row>
    <row r="714" spans="1:40" ht="5.25" customHeight="1">
      <c r="G714" s="46"/>
      <c r="H714" s="46"/>
      <c r="I714" s="42"/>
      <c r="J714" s="79"/>
      <c r="U714" s="81"/>
      <c r="V714" s="62"/>
      <c r="W714" s="62"/>
      <c r="X714" s="62"/>
      <c r="Y714" s="62"/>
      <c r="Z714" s="62"/>
      <c r="AA714" s="73"/>
      <c r="AB714" s="73"/>
      <c r="AC714" s="93"/>
      <c r="AD714" s="112"/>
      <c r="AE714" s="14"/>
      <c r="AF714" s="14"/>
      <c r="AG714" s="14"/>
      <c r="AH714" s="14"/>
      <c r="AI714" s="14"/>
      <c r="AJ714" s="14"/>
      <c r="AK714" s="15"/>
      <c r="AL714" s="15"/>
      <c r="AM714" s="16"/>
      <c r="AN714" s="16"/>
    </row>
    <row r="715" spans="1:40" ht="18">
      <c r="A715" s="76" t="s">
        <v>30</v>
      </c>
      <c r="B715" s="77"/>
      <c r="G715" s="46"/>
      <c r="H715" s="46"/>
      <c r="I715" s="42"/>
      <c r="J715" s="79"/>
      <c r="U715" s="83"/>
      <c r="V715" s="66"/>
      <c r="W715" s="62"/>
      <c r="X715" s="62"/>
      <c r="Y715" s="62"/>
      <c r="Z715" s="62"/>
      <c r="AA715" s="73"/>
      <c r="AB715" s="73"/>
      <c r="AC715" s="93"/>
      <c r="AD715" s="112"/>
      <c r="AE715" s="66"/>
      <c r="AF715" s="66"/>
      <c r="AG715" s="62"/>
      <c r="AH715" s="62"/>
      <c r="AI715" s="62"/>
      <c r="AJ715" s="62"/>
      <c r="AK715" s="65"/>
      <c r="AL715" s="65"/>
      <c r="AM715" s="93"/>
      <c r="AN715" s="93"/>
    </row>
    <row r="716" spans="1:40" ht="14.85" customHeight="1">
      <c r="A716" s="464" t="s">
        <v>26</v>
      </c>
      <c r="B716" s="464"/>
      <c r="C716" s="47" t="s">
        <v>31</v>
      </c>
      <c r="D716" s="47" t="s">
        <v>32</v>
      </c>
      <c r="E716" s="464" t="s">
        <v>33</v>
      </c>
      <c r="F716" s="464"/>
      <c r="G716" s="464" t="s">
        <v>34</v>
      </c>
      <c r="H716" s="464"/>
      <c r="I716" s="499" t="s">
        <v>11</v>
      </c>
      <c r="J716" s="499"/>
      <c r="U716" s="81"/>
      <c r="V716" s="62"/>
      <c r="W716" s="65"/>
      <c r="X716" s="65"/>
      <c r="Y716" s="62"/>
      <c r="Z716" s="62"/>
      <c r="AA716" s="92"/>
      <c r="AB716" s="92"/>
      <c r="AC716" s="93"/>
      <c r="AD716" s="112"/>
      <c r="AE716" s="484"/>
      <c r="AF716" s="484"/>
      <c r="AG716" s="65"/>
      <c r="AH716" s="65"/>
      <c r="AI716" s="484"/>
      <c r="AJ716" s="484"/>
      <c r="AK716" s="484"/>
      <c r="AL716" s="484"/>
      <c r="AM716" s="608"/>
      <c r="AN716" s="608"/>
    </row>
    <row r="717" spans="1:40" ht="14.85" customHeight="1">
      <c r="A717" s="453"/>
      <c r="B717" s="453"/>
      <c r="C717" s="5"/>
      <c r="D717" s="5"/>
      <c r="E717" s="453"/>
      <c r="F717" s="453"/>
      <c r="G717" s="453"/>
      <c r="H717" s="453"/>
      <c r="I717" s="492"/>
      <c r="J717" s="492"/>
      <c r="U717" s="81"/>
      <c r="V717" s="62"/>
      <c r="W717" s="62"/>
      <c r="X717" s="62"/>
      <c r="Y717" s="62"/>
      <c r="Z717" s="62"/>
      <c r="AA717" s="92"/>
      <c r="AB717" s="92"/>
      <c r="AC717" s="93"/>
      <c r="AD717" s="112"/>
      <c r="AE717" s="484"/>
      <c r="AF717" s="484"/>
      <c r="AG717" s="62"/>
      <c r="AH717" s="62"/>
      <c r="AI717" s="484"/>
      <c r="AJ717" s="484"/>
      <c r="AK717" s="484"/>
      <c r="AL717" s="484"/>
      <c r="AM717" s="608"/>
      <c r="AN717" s="608"/>
    </row>
    <row r="718" spans="1:40" ht="14.85" customHeight="1">
      <c r="A718" s="453"/>
      <c r="B718" s="453"/>
      <c r="C718" s="5"/>
      <c r="D718" s="5"/>
      <c r="E718" s="453"/>
      <c r="F718" s="453"/>
      <c r="G718" s="453"/>
      <c r="H718" s="453"/>
      <c r="I718" s="492"/>
      <c r="J718" s="492"/>
      <c r="U718" s="81"/>
      <c r="V718" s="62"/>
      <c r="W718" s="62"/>
      <c r="X718" s="62"/>
      <c r="Y718" s="62"/>
      <c r="Z718" s="62"/>
      <c r="AA718" s="92"/>
      <c r="AB718" s="92"/>
      <c r="AC718" s="93"/>
      <c r="AD718" s="112"/>
      <c r="AE718" s="484"/>
      <c r="AF718" s="484"/>
      <c r="AG718" s="62"/>
      <c r="AH718" s="62"/>
      <c r="AI718" s="484"/>
      <c r="AJ718" s="484"/>
      <c r="AK718" s="484"/>
      <c r="AL718" s="484"/>
      <c r="AM718" s="608"/>
      <c r="AN718" s="608"/>
    </row>
    <row r="719" spans="1:40" ht="14.85" customHeight="1">
      <c r="A719" s="453"/>
      <c r="B719" s="453"/>
      <c r="C719" s="5"/>
      <c r="D719" s="5"/>
      <c r="E719" s="453"/>
      <c r="F719" s="453"/>
      <c r="G719" s="453"/>
      <c r="H719" s="453"/>
      <c r="I719" s="492"/>
      <c r="J719" s="492"/>
      <c r="U719" s="81"/>
      <c r="V719" s="62"/>
      <c r="W719" s="62"/>
      <c r="X719" s="62"/>
      <c r="Y719" s="62"/>
      <c r="Z719" s="62"/>
      <c r="AA719" s="92"/>
      <c r="AB719" s="92"/>
      <c r="AC719" s="93"/>
      <c r="AD719" s="112"/>
      <c r="AE719" s="484"/>
      <c r="AF719" s="484"/>
      <c r="AG719" s="62"/>
      <c r="AH719" s="62"/>
      <c r="AI719" s="484"/>
      <c r="AJ719" s="484"/>
      <c r="AK719" s="484"/>
      <c r="AL719" s="484"/>
      <c r="AM719" s="608"/>
      <c r="AN719" s="608"/>
    </row>
    <row r="720" spans="1:40" ht="14.85" customHeight="1">
      <c r="A720" s="78"/>
      <c r="B720" s="46"/>
      <c r="E720" s="46"/>
      <c r="F720" s="46"/>
      <c r="G720" s="453" t="s">
        <v>13</v>
      </c>
      <c r="H720" s="453"/>
      <c r="I720" s="492">
        <f>SUM(I717:J719)</f>
        <v>0</v>
      </c>
      <c r="J720" s="492"/>
      <c r="U720" s="80"/>
      <c r="V720" s="65"/>
      <c r="W720" s="62"/>
      <c r="X720" s="62"/>
      <c r="Y720" s="65"/>
      <c r="Z720" s="65"/>
      <c r="AA720" s="92"/>
      <c r="AB720" s="92"/>
      <c r="AC720" s="93"/>
      <c r="AD720" s="112"/>
      <c r="AE720" s="65"/>
      <c r="AF720" s="65"/>
      <c r="AG720" s="62"/>
      <c r="AH720" s="62"/>
      <c r="AI720" s="65"/>
      <c r="AJ720" s="65"/>
      <c r="AK720" s="484"/>
      <c r="AL720" s="484"/>
      <c r="AM720" s="608"/>
      <c r="AN720" s="608"/>
    </row>
    <row r="721" spans="1:40" ht="6.75" customHeight="1">
      <c r="A721" s="78"/>
      <c r="B721" s="46"/>
      <c r="E721" s="46"/>
      <c r="F721" s="46"/>
      <c r="G721" s="46"/>
      <c r="H721" s="46"/>
      <c r="I721" s="42"/>
      <c r="J721" s="79"/>
      <c r="U721" s="80"/>
      <c r="V721" s="65"/>
      <c r="W721" s="62"/>
      <c r="X721" s="62"/>
      <c r="Y721" s="65"/>
      <c r="Z721" s="65"/>
      <c r="AA721" s="73"/>
      <c r="AB721" s="73"/>
      <c r="AC721" s="94"/>
      <c r="AD721" s="75"/>
      <c r="AE721" s="65"/>
      <c r="AF721" s="65"/>
      <c r="AG721" s="62"/>
      <c r="AH721" s="62"/>
      <c r="AI721" s="65"/>
      <c r="AJ721" s="65"/>
      <c r="AK721" s="65"/>
      <c r="AL721" s="65"/>
      <c r="AM721" s="94"/>
      <c r="AN721" s="94"/>
    </row>
    <row r="722" spans="1:40" ht="18">
      <c r="A722" s="76" t="s">
        <v>35</v>
      </c>
      <c r="U722" s="83"/>
      <c r="V722" s="62"/>
      <c r="W722" s="62"/>
      <c r="X722" s="62"/>
      <c r="Y722" s="62"/>
      <c r="Z722" s="62"/>
      <c r="AA722" s="92"/>
      <c r="AB722" s="92"/>
      <c r="AC722" s="62"/>
      <c r="AD722" s="111"/>
      <c r="AE722" s="66"/>
      <c r="AF722" s="62"/>
      <c r="AG722" s="62"/>
      <c r="AH722" s="62"/>
      <c r="AI722" s="62"/>
      <c r="AJ722" s="62"/>
      <c r="AK722" s="62"/>
      <c r="AL722" s="62"/>
      <c r="AM722" s="62"/>
      <c r="AN722" s="62"/>
    </row>
    <row r="723" spans="1:40" ht="32.25" customHeight="1">
      <c r="A723" s="456" t="s">
        <v>36</v>
      </c>
      <c r="B723" s="457"/>
      <c r="C723" s="457"/>
      <c r="D723" s="457"/>
      <c r="E723" s="457"/>
      <c r="F723" s="458"/>
      <c r="G723" s="537" t="s">
        <v>42</v>
      </c>
      <c r="H723" s="538"/>
      <c r="I723" s="555" t="s">
        <v>11</v>
      </c>
      <c r="J723" s="556"/>
      <c r="U723" s="81"/>
      <c r="V723" s="62"/>
      <c r="W723" s="62"/>
      <c r="X723" s="62"/>
      <c r="Y723" s="62"/>
      <c r="Z723" s="62"/>
      <c r="AA723" s="103"/>
      <c r="AB723" s="103"/>
      <c r="AC723" s="93"/>
      <c r="AD723" s="112"/>
      <c r="AE723" s="484"/>
      <c r="AF723" s="484"/>
      <c r="AG723" s="484"/>
      <c r="AH723" s="484"/>
      <c r="AI723" s="484"/>
      <c r="AJ723" s="484"/>
      <c r="AK723" s="602"/>
      <c r="AL723" s="602"/>
      <c r="AM723" s="608"/>
      <c r="AN723" s="608"/>
    </row>
    <row r="724" spans="1:40" ht="14.85" customHeight="1">
      <c r="A724" s="480" t="s">
        <v>225</v>
      </c>
      <c r="B724" s="474"/>
      <c r="C724" s="474"/>
      <c r="D724" s="474"/>
      <c r="E724" s="474"/>
      <c r="F724" s="502"/>
      <c r="G724" s="641" t="s">
        <v>226</v>
      </c>
      <c r="H724" s="453"/>
      <c r="I724" s="492">
        <v>12000</v>
      </c>
      <c r="J724" s="492"/>
      <c r="U724" s="81"/>
      <c r="V724" s="62"/>
      <c r="W724" s="62"/>
      <c r="X724" s="62"/>
      <c r="Y724" s="62"/>
      <c r="Z724" s="62"/>
      <c r="AA724" s="92"/>
      <c r="AB724" s="92"/>
      <c r="AC724" s="93"/>
      <c r="AD724" s="112"/>
      <c r="AE724" s="484"/>
      <c r="AF724" s="484"/>
      <c r="AG724" s="484"/>
      <c r="AH724" s="484"/>
      <c r="AI724" s="484"/>
      <c r="AJ724" s="484"/>
      <c r="AK724" s="484"/>
      <c r="AL724" s="484"/>
      <c r="AM724" s="490"/>
      <c r="AN724" s="490"/>
    </row>
    <row r="725" spans="1:40" ht="14.85" customHeight="1">
      <c r="A725" s="480"/>
      <c r="B725" s="474"/>
      <c r="C725" s="474"/>
      <c r="D725" s="474"/>
      <c r="E725" s="474"/>
      <c r="F725" s="502"/>
      <c r="G725" s="453"/>
      <c r="H725" s="453"/>
      <c r="I725" s="492"/>
      <c r="J725" s="492"/>
      <c r="U725" s="81"/>
      <c r="V725" s="62"/>
      <c r="W725" s="62"/>
      <c r="X725" s="62"/>
      <c r="Y725" s="62"/>
      <c r="Z725" s="62"/>
      <c r="AA725" s="92"/>
      <c r="AB725" s="92"/>
      <c r="AC725" s="93"/>
      <c r="AD725" s="112"/>
      <c r="AE725" s="484"/>
      <c r="AF725" s="484"/>
      <c r="AG725" s="484"/>
      <c r="AH725" s="484"/>
      <c r="AI725" s="484"/>
      <c r="AJ725" s="484"/>
      <c r="AK725" s="484"/>
      <c r="AL725" s="484"/>
      <c r="AM725" s="608"/>
      <c r="AN725" s="608"/>
    </row>
    <row r="726" spans="1:40" ht="14.85" customHeight="1">
      <c r="A726" s="461"/>
      <c r="B726" s="462"/>
      <c r="E726" s="462"/>
      <c r="F726" s="462"/>
      <c r="G726" s="453" t="s">
        <v>13</v>
      </c>
      <c r="H726" s="453"/>
      <c r="I726" s="492">
        <f>SUM(I724:J725)</f>
        <v>12000</v>
      </c>
      <c r="J726" s="492"/>
      <c r="U726" s="81"/>
      <c r="V726" s="62"/>
      <c r="W726" s="62"/>
      <c r="X726" s="62"/>
      <c r="Y726" s="62"/>
      <c r="Z726" s="62"/>
      <c r="AA726" s="92"/>
      <c r="AB726" s="92"/>
      <c r="AC726" s="93"/>
      <c r="AD726" s="112"/>
      <c r="AE726" s="484"/>
      <c r="AF726" s="484"/>
      <c r="AG726" s="62"/>
      <c r="AH726" s="62"/>
      <c r="AI726" s="484"/>
      <c r="AJ726" s="484"/>
      <c r="AK726" s="484"/>
      <c r="AL726" s="484"/>
      <c r="AM726" s="608"/>
      <c r="AN726" s="608"/>
    </row>
    <row r="727" spans="1:40" ht="6.75" customHeight="1">
      <c r="G727" s="500"/>
      <c r="H727" s="500"/>
      <c r="I727" s="535"/>
      <c r="J727" s="536"/>
      <c r="U727" s="81"/>
      <c r="V727" s="62"/>
      <c r="W727" s="62"/>
      <c r="X727" s="62"/>
      <c r="Y727" s="62"/>
      <c r="Z727" s="62"/>
      <c r="AA727" s="92"/>
      <c r="AB727" s="92"/>
      <c r="AC727" s="93"/>
      <c r="AD727" s="112"/>
      <c r="AE727" s="62"/>
      <c r="AF727" s="62"/>
      <c r="AG727" s="62"/>
      <c r="AH727" s="62"/>
      <c r="AI727" s="62"/>
      <c r="AJ727" s="62"/>
      <c r="AK727" s="484"/>
      <c r="AL727" s="484"/>
      <c r="AM727" s="608"/>
      <c r="AN727" s="608"/>
    </row>
    <row r="728" spans="1:40" ht="18">
      <c r="A728" s="76" t="s">
        <v>38</v>
      </c>
      <c r="G728" s="46"/>
      <c r="H728" s="46"/>
      <c r="I728" s="42"/>
      <c r="J728" s="79"/>
      <c r="U728" s="83"/>
      <c r="V728" s="62"/>
      <c r="W728" s="62"/>
      <c r="X728" s="62"/>
      <c r="Y728" s="62"/>
      <c r="Z728" s="62"/>
      <c r="AA728" s="73"/>
      <c r="AB728" s="73"/>
      <c r="AC728" s="93"/>
      <c r="AD728" s="112"/>
      <c r="AE728" s="66"/>
      <c r="AF728" s="62"/>
      <c r="AG728" s="62"/>
      <c r="AH728" s="62"/>
      <c r="AI728" s="62"/>
      <c r="AJ728" s="62"/>
      <c r="AK728" s="65"/>
      <c r="AL728" s="65"/>
      <c r="AM728" s="93"/>
      <c r="AN728" s="93"/>
    </row>
    <row r="729" spans="1:40">
      <c r="A729" s="463" t="s">
        <v>25</v>
      </c>
      <c r="B729" s="463"/>
      <c r="C729" s="463"/>
      <c r="D729" s="463"/>
      <c r="E729" s="463"/>
      <c r="F729" s="463"/>
      <c r="G729" s="463" t="s">
        <v>39</v>
      </c>
      <c r="H729" s="463"/>
      <c r="I729" s="477" t="s">
        <v>11</v>
      </c>
      <c r="J729" s="477"/>
      <c r="U729" s="81"/>
      <c r="V729" s="62"/>
      <c r="W729" s="62"/>
      <c r="X729" s="62"/>
      <c r="Y729" s="62"/>
      <c r="Z729" s="62"/>
      <c r="AA729" s="92"/>
      <c r="AB729" s="92"/>
      <c r="AC729" s="62"/>
      <c r="AD729" s="111"/>
      <c r="AE729" s="484"/>
      <c r="AF729" s="484"/>
      <c r="AG729" s="484"/>
      <c r="AH729" s="484"/>
      <c r="AI729" s="484"/>
      <c r="AJ729" s="484"/>
      <c r="AK729" s="484"/>
      <c r="AL729" s="484"/>
      <c r="AM729" s="484"/>
      <c r="AN729" s="484"/>
    </row>
    <row r="730" spans="1:40" ht="14.85" customHeight="1">
      <c r="A730" s="469" t="s">
        <v>147</v>
      </c>
      <c r="B730" s="469"/>
      <c r="C730" s="469"/>
      <c r="D730" s="469"/>
      <c r="E730" s="469"/>
      <c r="F730" s="532"/>
      <c r="G730" s="533">
        <f>$G$47</f>
        <v>0.25</v>
      </c>
      <c r="H730" s="533"/>
      <c r="I730" s="534">
        <f>(I726+I720+I713+I703)*G730</f>
        <v>3150</v>
      </c>
      <c r="J730" s="534"/>
      <c r="U730" s="81"/>
      <c r="V730" s="62"/>
      <c r="W730" s="62"/>
      <c r="X730" s="62"/>
      <c r="Y730" s="62"/>
      <c r="Z730" s="62"/>
      <c r="AA730" s="92"/>
      <c r="AB730" s="92"/>
      <c r="AC730" s="62"/>
      <c r="AD730" s="111"/>
      <c r="AE730" s="484"/>
      <c r="AF730" s="484"/>
      <c r="AG730" s="484"/>
      <c r="AH730" s="484"/>
      <c r="AI730" s="484"/>
      <c r="AJ730" s="484"/>
      <c r="AK730" s="489"/>
      <c r="AL730" s="489"/>
      <c r="AM730" s="490"/>
      <c r="AN730" s="490"/>
    </row>
    <row r="731" spans="1:40" ht="14.85" customHeight="1">
      <c r="A731" s="483"/>
      <c r="B731" s="484"/>
      <c r="C731" s="484"/>
      <c r="D731" s="484"/>
      <c r="E731" s="484"/>
      <c r="F731" s="484"/>
      <c r="G731" s="453" t="s">
        <v>13</v>
      </c>
      <c r="H731" s="453"/>
      <c r="I731" s="492">
        <f>I730</f>
        <v>3150</v>
      </c>
      <c r="J731" s="492"/>
      <c r="U731" s="81"/>
      <c r="V731" s="62"/>
      <c r="W731" s="62"/>
      <c r="X731" s="62"/>
      <c r="Y731" s="62"/>
      <c r="Z731" s="62"/>
      <c r="AA731" s="92"/>
      <c r="AB731" s="92"/>
      <c r="AC731" s="62"/>
      <c r="AD731" s="111"/>
      <c r="AE731" s="484"/>
      <c r="AF731" s="484"/>
      <c r="AG731" s="484"/>
      <c r="AH731" s="484"/>
      <c r="AI731" s="484"/>
      <c r="AJ731" s="484"/>
      <c r="AK731" s="484"/>
      <c r="AL731" s="484"/>
      <c r="AM731" s="490"/>
      <c r="AN731" s="490"/>
    </row>
    <row r="732" spans="1:40" ht="14.85" customHeight="1">
      <c r="A732" s="483"/>
      <c r="B732" s="484"/>
      <c r="C732" s="484"/>
      <c r="D732" s="484"/>
      <c r="E732" s="484"/>
      <c r="F732" s="484"/>
      <c r="G732" s="489"/>
      <c r="H732" s="489"/>
      <c r="I732" s="490"/>
      <c r="J732" s="491"/>
      <c r="U732" s="81"/>
      <c r="V732" s="62"/>
      <c r="W732" s="62"/>
      <c r="X732" s="62"/>
      <c r="Y732" s="62"/>
      <c r="Z732" s="62"/>
      <c r="AA732" s="92"/>
      <c r="AB732" s="92"/>
      <c r="AC732" s="62"/>
      <c r="AD732" s="111"/>
      <c r="AE732" s="484"/>
      <c r="AF732" s="484"/>
      <c r="AG732" s="484"/>
      <c r="AH732" s="484"/>
      <c r="AI732" s="484"/>
      <c r="AJ732" s="484"/>
      <c r="AK732" s="489"/>
      <c r="AL732" s="489"/>
      <c r="AM732" s="490"/>
      <c r="AN732" s="490"/>
    </row>
    <row r="733" spans="1:40" ht="14.85" customHeight="1">
      <c r="A733" s="453" t="s">
        <v>148</v>
      </c>
      <c r="B733" s="453"/>
      <c r="C733" s="453"/>
      <c r="D733" s="453"/>
      <c r="E733" s="453"/>
      <c r="F733" s="453"/>
      <c r="G733" s="453"/>
      <c r="H733" s="453"/>
      <c r="I733" s="492">
        <f>I731+I726+I720+I713+I703</f>
        <v>15750</v>
      </c>
      <c r="J733" s="492"/>
      <c r="U733" s="81"/>
      <c r="V733" s="62"/>
      <c r="W733" s="62"/>
      <c r="X733" s="62"/>
      <c r="Y733" s="62"/>
      <c r="Z733" s="62"/>
      <c r="AA733" s="92"/>
      <c r="AB733" s="92"/>
      <c r="AC733" s="62"/>
      <c r="AD733" s="111"/>
      <c r="AE733" s="484"/>
      <c r="AF733" s="484"/>
      <c r="AG733" s="484"/>
      <c r="AH733" s="484"/>
      <c r="AI733" s="484"/>
      <c r="AJ733" s="484"/>
      <c r="AK733" s="484"/>
      <c r="AL733" s="484"/>
      <c r="AM733" s="490"/>
      <c r="AN733" s="490"/>
    </row>
    <row r="734" spans="1:40" ht="20.25">
      <c r="A734" s="518" t="s">
        <v>16</v>
      </c>
      <c r="B734" s="519"/>
      <c r="C734" s="519"/>
      <c r="D734" s="519"/>
      <c r="E734" s="519"/>
      <c r="F734" s="519"/>
      <c r="G734" s="519"/>
      <c r="H734" s="519"/>
      <c r="I734" s="519"/>
      <c r="J734" s="544"/>
      <c r="U734" s="109"/>
      <c r="V734" s="95"/>
      <c r="W734" s="95"/>
      <c r="X734" s="95"/>
      <c r="Y734" s="95"/>
      <c r="Z734" s="95"/>
      <c r="AA734" s="99"/>
      <c r="AB734" s="99"/>
      <c r="AC734" s="95"/>
      <c r="AD734" s="110"/>
      <c r="AE734" s="597"/>
      <c r="AF734" s="597"/>
      <c r="AG734" s="597"/>
      <c r="AH734" s="597"/>
      <c r="AI734" s="597"/>
      <c r="AJ734" s="597"/>
      <c r="AK734" s="597"/>
      <c r="AL734" s="597"/>
      <c r="AM734" s="597"/>
      <c r="AN734" s="597"/>
    </row>
    <row r="735" spans="1:40" s="6" customFormat="1" ht="8.25" customHeight="1">
      <c r="A735" s="70"/>
      <c r="B735" s="11"/>
      <c r="C735" s="11"/>
      <c r="D735" s="11"/>
      <c r="E735" s="11"/>
      <c r="F735" s="11"/>
      <c r="G735" s="11"/>
      <c r="H735" s="11"/>
      <c r="I735" s="67"/>
      <c r="J735" s="84"/>
      <c r="U735" s="57"/>
      <c r="V735" s="63"/>
      <c r="W735" s="63"/>
      <c r="X735" s="63"/>
      <c r="Y735" s="63"/>
      <c r="Z735" s="63"/>
      <c r="AA735" s="100"/>
      <c r="AB735" s="100"/>
      <c r="AC735" s="63"/>
      <c r="AD735" s="58"/>
      <c r="AE735" s="63"/>
      <c r="AF735" s="63"/>
      <c r="AG735" s="63"/>
      <c r="AH735" s="63"/>
      <c r="AI735" s="63"/>
      <c r="AJ735" s="63"/>
      <c r="AK735" s="63"/>
      <c r="AL735" s="63"/>
      <c r="AM735" s="63"/>
      <c r="AN735" s="63"/>
    </row>
    <row r="736" spans="1:40" ht="14.85" customHeight="1">
      <c r="A736" s="501" t="s">
        <v>4</v>
      </c>
      <c r="B736" s="501"/>
      <c r="C736" s="453" t="str">
        <f>$C$3</f>
        <v>READECUACIÓN SEDE SERVICIOS GENERALES</v>
      </c>
      <c r="D736" s="453"/>
      <c r="E736" s="453"/>
      <c r="F736" s="453"/>
      <c r="G736" s="453"/>
      <c r="H736" s="453"/>
      <c r="I736" s="453"/>
      <c r="J736" s="453"/>
      <c r="U736" s="81"/>
      <c r="V736" s="62"/>
      <c r="W736" s="62"/>
      <c r="X736" s="62"/>
      <c r="Y736" s="62"/>
      <c r="Z736" s="62"/>
      <c r="AA736" s="92"/>
      <c r="AB736" s="92"/>
      <c r="AC736" s="62"/>
      <c r="AD736" s="111"/>
      <c r="AE736" s="484"/>
      <c r="AF736" s="484"/>
      <c r="AG736" s="484"/>
      <c r="AH736" s="484"/>
      <c r="AI736" s="484"/>
      <c r="AJ736" s="484"/>
      <c r="AK736" s="484"/>
      <c r="AL736" s="484"/>
      <c r="AM736" s="484"/>
      <c r="AN736" s="484"/>
    </row>
    <row r="737" spans="1:40" ht="14.85" customHeight="1">
      <c r="A737" s="501" t="s">
        <v>5</v>
      </c>
      <c r="B737" s="501"/>
      <c r="C737" s="453" t="str">
        <f>$C$4</f>
        <v>UNIVERSIDAD DEL CAUCA -SERVICIOS GENERALES</v>
      </c>
      <c r="D737" s="453"/>
      <c r="E737" s="453"/>
      <c r="F737" s="453"/>
      <c r="G737" s="453"/>
      <c r="H737" s="453"/>
      <c r="I737" s="453"/>
      <c r="J737" s="453"/>
      <c r="U737" s="81"/>
      <c r="V737" s="62"/>
      <c r="W737" s="62"/>
      <c r="X737" s="62"/>
      <c r="Y737" s="62"/>
      <c r="Z737" s="62"/>
      <c r="AA737" s="92"/>
      <c r="AB737" s="92"/>
      <c r="AC737" s="62"/>
      <c r="AD737" s="111"/>
      <c r="AE737" s="484"/>
      <c r="AF737" s="484"/>
      <c r="AG737" s="484"/>
      <c r="AH737" s="484"/>
      <c r="AI737" s="484"/>
      <c r="AJ737" s="484"/>
      <c r="AK737" s="484"/>
      <c r="AL737" s="484"/>
      <c r="AM737" s="484"/>
      <c r="AN737" s="484"/>
    </row>
    <row r="738" spans="1:40" ht="14.85" customHeight="1">
      <c r="A738" s="501" t="s">
        <v>17</v>
      </c>
      <c r="B738" s="501"/>
      <c r="C738" s="453" t="str">
        <f>$C$5</f>
        <v>UNIVERSIDAD DEL CAUCA</v>
      </c>
      <c r="D738" s="453"/>
      <c r="E738" s="453"/>
      <c r="F738" s="453"/>
      <c r="G738" s="453"/>
      <c r="H738" s="453"/>
      <c r="I738" s="453"/>
      <c r="J738" s="453"/>
      <c r="U738" s="81"/>
      <c r="V738" s="62"/>
      <c r="W738" s="62"/>
      <c r="X738" s="62"/>
      <c r="Y738" s="62"/>
      <c r="Z738" s="62"/>
      <c r="AA738" s="92"/>
      <c r="AB738" s="92"/>
      <c r="AC738" s="62"/>
      <c r="AD738" s="111"/>
    </row>
    <row r="739" spans="1:40" ht="14.85" customHeight="1">
      <c r="A739" s="482" t="s">
        <v>18</v>
      </c>
      <c r="B739" s="472"/>
      <c r="C739" s="480" t="str">
        <f>$C$6</f>
        <v>ING. JOHN JAIRO LEDEZMA SOLANO</v>
      </c>
      <c r="D739" s="474"/>
      <c r="E739" s="474"/>
      <c r="F739" s="474"/>
      <c r="G739" s="474"/>
      <c r="H739" s="474"/>
      <c r="I739" s="474"/>
      <c r="J739" s="502"/>
      <c r="U739" s="81"/>
      <c r="V739" s="62"/>
      <c r="W739" s="62"/>
      <c r="X739" s="62"/>
      <c r="Y739" s="62"/>
      <c r="Z739" s="62"/>
      <c r="AA739" s="92"/>
      <c r="AB739" s="92"/>
      <c r="AC739" s="62"/>
      <c r="AD739" s="111"/>
    </row>
    <row r="740" spans="1:40" ht="14.85" customHeight="1">
      <c r="A740" s="501" t="s">
        <v>6</v>
      </c>
      <c r="B740" s="501"/>
      <c r="C740" s="539" t="str">
        <f>$C$7</f>
        <v>FEBRERO DE 2011</v>
      </c>
      <c r="D740" s="540"/>
      <c r="E740" s="540"/>
      <c r="F740" s="531" t="str">
        <f>$F$7</f>
        <v>MP 19202-128892 CAU</v>
      </c>
      <c r="G740" s="531"/>
      <c r="H740" s="531"/>
      <c r="I740" s="531"/>
      <c r="J740" s="531"/>
      <c r="U740" s="81"/>
      <c r="V740" s="62"/>
      <c r="W740" s="62"/>
      <c r="X740" s="62"/>
      <c r="Y740" s="62"/>
      <c r="Z740" s="62"/>
      <c r="AA740" s="92"/>
      <c r="AB740" s="92"/>
      <c r="AC740" s="62"/>
      <c r="AD740" s="111"/>
    </row>
    <row r="741" spans="1:40" ht="4.5" customHeight="1">
      <c r="B741" s="72"/>
      <c r="C741" s="72"/>
      <c r="D741" s="72"/>
      <c r="E741" s="72"/>
      <c r="F741" s="72"/>
      <c r="G741" s="72"/>
      <c r="U741" s="81"/>
      <c r="V741" s="64"/>
      <c r="W741" s="64"/>
      <c r="X741" s="64"/>
      <c r="Y741" s="64"/>
      <c r="Z741" s="64"/>
      <c r="AA741" s="102"/>
      <c r="AB741" s="92"/>
      <c r="AC741" s="62"/>
      <c r="AD741" s="111"/>
    </row>
    <row r="742" spans="1:40" ht="14.85" customHeight="1">
      <c r="A742" s="5" t="s">
        <v>9</v>
      </c>
      <c r="B742" s="549" t="s">
        <v>8</v>
      </c>
      <c r="C742" s="453" t="e">
        <f>#REF!</f>
        <v>#REF!</v>
      </c>
      <c r="D742" s="453"/>
      <c r="E742" s="453"/>
      <c r="F742" s="549" t="s">
        <v>10</v>
      </c>
      <c r="G742" s="549" t="e">
        <f>#REF!</f>
        <v>#REF!</v>
      </c>
      <c r="H742" s="513" t="s">
        <v>23</v>
      </c>
      <c r="I742" s="500"/>
      <c r="J742" s="514"/>
      <c r="U742" s="81"/>
      <c r="V742" s="62"/>
      <c r="W742" s="62"/>
      <c r="X742" s="62"/>
      <c r="Y742" s="62"/>
      <c r="Z742" s="62"/>
      <c r="AA742" s="92"/>
      <c r="AB742" s="92"/>
      <c r="AC742" s="62"/>
      <c r="AD742" s="111"/>
    </row>
    <row r="743" spans="1:40" ht="14.85" customHeight="1">
      <c r="A743" s="59" t="e">
        <f>#REF!</f>
        <v>#REF!</v>
      </c>
      <c r="B743" s="550"/>
      <c r="C743" s="453"/>
      <c r="D743" s="453"/>
      <c r="E743" s="453"/>
      <c r="F743" s="550"/>
      <c r="G743" s="550"/>
      <c r="H743" s="1"/>
      <c r="I743" s="68" t="s">
        <v>24</v>
      </c>
      <c r="J743" s="69"/>
      <c r="U743" s="82"/>
      <c r="V743" s="62"/>
      <c r="W743" s="62"/>
      <c r="X743" s="62"/>
      <c r="Y743" s="62"/>
      <c r="Z743" s="62"/>
      <c r="AA743" s="92"/>
      <c r="AB743" s="73"/>
      <c r="AC743" s="65"/>
      <c r="AD743" s="56"/>
    </row>
    <row r="744" spans="1:40" ht="14.85" customHeight="1">
      <c r="A744" s="5" t="s">
        <v>9</v>
      </c>
      <c r="B744" s="549" t="s">
        <v>7</v>
      </c>
      <c r="C744" s="565" t="e">
        <f>#REF!</f>
        <v>#REF!</v>
      </c>
      <c r="D744" s="566"/>
      <c r="E744" s="567"/>
      <c r="F744" s="480" t="s">
        <v>22</v>
      </c>
      <c r="G744" s="502"/>
      <c r="H744" s="513"/>
      <c r="I744" s="500"/>
      <c r="J744" s="514"/>
      <c r="U744" s="81"/>
      <c r="V744" s="62"/>
      <c r="W744" s="62"/>
      <c r="X744" s="62"/>
      <c r="Y744" s="62"/>
      <c r="Z744" s="62"/>
      <c r="AA744" s="92"/>
      <c r="AB744" s="92"/>
      <c r="AC744" s="62"/>
      <c r="AD744" s="111"/>
    </row>
    <row r="745" spans="1:40" ht="14.85" customHeight="1">
      <c r="A745" s="60" t="e">
        <f>#REF!</f>
        <v>#REF!</v>
      </c>
      <c r="B745" s="550"/>
      <c r="C745" s="568"/>
      <c r="D745" s="569"/>
      <c r="E745" s="570"/>
      <c r="F745" s="515"/>
      <c r="G745" s="516"/>
      <c r="H745" s="516"/>
      <c r="I745" s="516"/>
      <c r="J745" s="517"/>
      <c r="U745" s="82"/>
      <c r="V745" s="62"/>
      <c r="W745" s="62"/>
      <c r="X745" s="62"/>
      <c r="Y745" s="62"/>
      <c r="Z745" s="62"/>
      <c r="AA745" s="92"/>
      <c r="AB745" s="92"/>
      <c r="AC745" s="62"/>
      <c r="AD745" s="111"/>
    </row>
    <row r="746" spans="1:40" ht="3.75" customHeight="1">
      <c r="U746" s="81"/>
      <c r="V746" s="62"/>
      <c r="W746" s="62"/>
      <c r="X746" s="62"/>
      <c r="Y746" s="62"/>
      <c r="Z746" s="62"/>
      <c r="AA746" s="92"/>
      <c r="AB746" s="92"/>
      <c r="AC746" s="62"/>
      <c r="AD746" s="111"/>
    </row>
    <row r="747" spans="1:40" ht="18">
      <c r="A747" s="557" t="s">
        <v>27</v>
      </c>
      <c r="B747" s="558"/>
      <c r="U747" s="83"/>
      <c r="V747" s="66"/>
      <c r="W747" s="62"/>
      <c r="X747" s="62"/>
      <c r="Y747" s="62"/>
      <c r="Z747" s="62"/>
      <c r="AA747" s="92"/>
      <c r="AB747" s="92"/>
      <c r="AC747" s="62"/>
      <c r="AD747" s="111"/>
    </row>
    <row r="748" spans="1:40" ht="33" customHeight="1">
      <c r="A748" s="464" t="s">
        <v>25</v>
      </c>
      <c r="B748" s="464"/>
      <c r="C748" s="464"/>
      <c r="D748" s="47" t="s">
        <v>28</v>
      </c>
      <c r="E748" s="537" t="s">
        <v>14</v>
      </c>
      <c r="F748" s="538"/>
      <c r="G748" s="537" t="s">
        <v>12</v>
      </c>
      <c r="H748" s="538"/>
      <c r="I748" s="456" t="s">
        <v>11</v>
      </c>
      <c r="J748" s="458"/>
      <c r="U748" s="81"/>
      <c r="V748" s="62"/>
      <c r="W748" s="62"/>
      <c r="X748" s="65"/>
      <c r="Y748" s="96"/>
      <c r="Z748" s="96"/>
      <c r="AA748" s="103"/>
      <c r="AB748" s="103"/>
      <c r="AC748" s="62"/>
      <c r="AD748" s="111"/>
    </row>
    <row r="749" spans="1:40" ht="14.85" customHeight="1">
      <c r="A749" s="532" t="s">
        <v>79</v>
      </c>
      <c r="B749" s="521"/>
      <c r="C749" s="578"/>
      <c r="D749" s="48" t="s">
        <v>41</v>
      </c>
      <c r="E749" s="475"/>
      <c r="F749" s="476"/>
      <c r="G749" s="475"/>
      <c r="H749" s="476"/>
      <c r="I749" s="467" t="e">
        <f>I774*0.05</f>
        <v>#REF!</v>
      </c>
      <c r="J749" s="468"/>
      <c r="U749" s="81"/>
      <c r="V749" s="62"/>
      <c r="W749" s="62"/>
      <c r="X749" s="61"/>
      <c r="Y749" s="96"/>
      <c r="Z749" s="96"/>
      <c r="AA749" s="103"/>
      <c r="AB749" s="103"/>
      <c r="AC749" s="62"/>
      <c r="AD749" s="111"/>
    </row>
    <row r="750" spans="1:40" ht="14.85" customHeight="1">
      <c r="A750" s="578" t="str">
        <f>EQUIPO!B34</f>
        <v>Mezcladora de concreto de 1 saco</v>
      </c>
      <c r="B750" s="469"/>
      <c r="C750" s="469"/>
      <c r="D750" s="8" t="str">
        <f>EQUIPO!C34</f>
        <v>DIA</v>
      </c>
      <c r="E750" s="532">
        <f>EQUIPO!D34</f>
        <v>50000</v>
      </c>
      <c r="F750" s="578"/>
      <c r="G750" s="469"/>
      <c r="H750" s="469"/>
      <c r="I750" s="467">
        <f>0.2*E750</f>
        <v>10000</v>
      </c>
      <c r="J750" s="582"/>
      <c r="U750" s="81"/>
      <c r="V750" s="62"/>
      <c r="W750" s="62"/>
      <c r="X750" s="62"/>
      <c r="Y750" s="62"/>
      <c r="Z750" s="62"/>
      <c r="AA750" s="92"/>
      <c r="AB750" s="92"/>
      <c r="AC750" s="93"/>
      <c r="AD750" s="112"/>
    </row>
    <row r="751" spans="1:40" ht="14.85" customHeight="1">
      <c r="G751" s="453" t="s">
        <v>13</v>
      </c>
      <c r="H751" s="453"/>
      <c r="I751" s="510" t="e">
        <f>SUM(I749:J750)</f>
        <v>#REF!</v>
      </c>
      <c r="J751" s="511"/>
      <c r="U751" s="81"/>
      <c r="V751" s="62"/>
      <c r="W751" s="62"/>
      <c r="X751" s="62"/>
      <c r="Y751" s="62"/>
      <c r="Z751" s="62"/>
      <c r="AA751" s="92"/>
      <c r="AB751" s="92"/>
      <c r="AC751" s="93"/>
      <c r="AD751" s="112"/>
    </row>
    <row r="752" spans="1:40" ht="6" customHeight="1">
      <c r="U752" s="81"/>
      <c r="V752" s="62"/>
      <c r="W752" s="62"/>
      <c r="X752" s="62"/>
      <c r="Y752" s="62"/>
      <c r="Z752" s="62"/>
      <c r="AA752" s="92"/>
      <c r="AB752" s="92"/>
      <c r="AC752" s="62"/>
      <c r="AD752" s="111"/>
    </row>
    <row r="753" spans="1:30" ht="15.75" customHeight="1">
      <c r="A753" s="76" t="s">
        <v>29</v>
      </c>
      <c r="U753" s="83"/>
      <c r="V753" s="62"/>
      <c r="W753" s="62"/>
      <c r="X753" s="62"/>
      <c r="Y753" s="62"/>
      <c r="Z753" s="62"/>
      <c r="AA753" s="92"/>
      <c r="AB753" s="92"/>
      <c r="AC753" s="62"/>
      <c r="AD753" s="111"/>
    </row>
    <row r="754" spans="1:30" ht="15.75" customHeight="1">
      <c r="A754" s="456" t="s">
        <v>25</v>
      </c>
      <c r="B754" s="457"/>
      <c r="C754" s="458"/>
      <c r="D754" s="537" t="s">
        <v>2</v>
      </c>
      <c r="E754" s="538"/>
      <c r="F754" s="3" t="s">
        <v>0</v>
      </c>
      <c r="G754" s="537" t="s">
        <v>15</v>
      </c>
      <c r="H754" s="538"/>
      <c r="I754" s="576" t="s">
        <v>11</v>
      </c>
      <c r="J754" s="577"/>
      <c r="U754" s="81"/>
      <c r="V754" s="62"/>
      <c r="W754" s="62"/>
      <c r="X754" s="96"/>
      <c r="Y754" s="96"/>
      <c r="Z754" s="61"/>
      <c r="AA754" s="103"/>
      <c r="AB754" s="103"/>
      <c r="AC754" s="62"/>
      <c r="AD754" s="111"/>
    </row>
    <row r="755" spans="1:30" ht="14.85" customHeight="1">
      <c r="A755" s="453" t="str">
        <f>'$MATERIALES'!A8</f>
        <v>CONCRETO 3000 PSI (21 MPA)</v>
      </c>
      <c r="B755" s="453"/>
      <c r="C755" s="453"/>
      <c r="D755" s="480" t="str">
        <f>'$MATERIALES'!B8</f>
        <v>M3</v>
      </c>
      <c r="E755" s="474"/>
      <c r="F755" s="138">
        <v>4.4999999999999998E-2</v>
      </c>
      <c r="G755" s="453">
        <f>'$MATERIALES'!C8</f>
        <v>300000</v>
      </c>
      <c r="H755" s="453"/>
      <c r="I755" s="510">
        <f>G755*F755</f>
        <v>13500</v>
      </c>
      <c r="J755" s="511"/>
      <c r="U755" s="81"/>
      <c r="V755" s="62"/>
      <c r="W755" s="62"/>
      <c r="X755" s="62"/>
      <c r="Y755" s="62"/>
      <c r="Z755" s="65"/>
      <c r="AA755" s="92"/>
      <c r="AB755" s="92"/>
      <c r="AC755" s="93"/>
      <c r="AD755" s="112"/>
    </row>
    <row r="756" spans="1:30" ht="14.85" customHeight="1">
      <c r="A756" s="453" t="str">
        <f>'$MATERIALES'!A28</f>
        <v>TABLA CEP 1 CARA 20X300X2.5 CM</v>
      </c>
      <c r="B756" s="453"/>
      <c r="C756" s="453"/>
      <c r="D756" s="480" t="str">
        <f>'$MATERIALES'!B28</f>
        <v>Unidad X 3M</v>
      </c>
      <c r="E756" s="474"/>
      <c r="F756" s="138">
        <v>0.8</v>
      </c>
      <c r="G756" s="453">
        <f>'$MATERIALES'!C28</f>
        <v>7000</v>
      </c>
      <c r="H756" s="453"/>
      <c r="I756" s="510">
        <f>G756*F756</f>
        <v>5600</v>
      </c>
      <c r="J756" s="511"/>
      <c r="U756" s="81"/>
      <c r="V756" s="62"/>
      <c r="W756" s="62"/>
      <c r="X756" s="62"/>
      <c r="Y756" s="62"/>
      <c r="Z756" s="65"/>
      <c r="AA756" s="92"/>
      <c r="AB756" s="92"/>
      <c r="AC756" s="93"/>
      <c r="AD756" s="112"/>
    </row>
    <row r="757" spans="1:30" ht="14.85" customHeight="1">
      <c r="A757" s="453" t="str">
        <f>'$MATERIALES'!A29</f>
        <v>BASTIDOR ECONOMICO</v>
      </c>
      <c r="B757" s="453"/>
      <c r="C757" s="453"/>
      <c r="D757" s="480" t="str">
        <f>'$MATERIALES'!B29</f>
        <v>Unidad X 3M</v>
      </c>
      <c r="E757" s="474"/>
      <c r="F757" s="138">
        <v>0.66</v>
      </c>
      <c r="G757" s="453">
        <f>'$MATERIALES'!C3</f>
        <v>2200</v>
      </c>
      <c r="H757" s="453"/>
      <c r="I757" s="510">
        <f>G757*F757</f>
        <v>1452</v>
      </c>
      <c r="J757" s="511"/>
      <c r="U757" s="81"/>
      <c r="V757" s="62"/>
      <c r="W757" s="62"/>
      <c r="X757" s="62"/>
      <c r="Y757" s="62"/>
      <c r="Z757" s="65"/>
      <c r="AA757" s="92"/>
      <c r="AB757" s="92"/>
      <c r="AC757" s="93"/>
      <c r="AD757" s="112"/>
    </row>
    <row r="758" spans="1:30" ht="14.85" customHeight="1">
      <c r="A758" s="453" t="str">
        <f>'$MATERIALES'!A3</f>
        <v>PUNTILLA DE 2"</v>
      </c>
      <c r="B758" s="453"/>
      <c r="C758" s="453"/>
      <c r="D758" s="480" t="str">
        <f>'$MATERIALES'!B3</f>
        <v>Libra</v>
      </c>
      <c r="E758" s="474"/>
      <c r="F758" s="138">
        <v>0.1</v>
      </c>
      <c r="G758" s="453">
        <f>'$MATERIALES'!C30</f>
        <v>60000</v>
      </c>
      <c r="H758" s="453"/>
      <c r="I758" s="510">
        <f>G758*F758</f>
        <v>6000</v>
      </c>
      <c r="J758" s="511"/>
      <c r="U758" s="81"/>
      <c r="V758" s="62"/>
      <c r="W758" s="62"/>
      <c r="X758" s="62"/>
      <c r="Y758" s="62"/>
      <c r="Z758" s="65"/>
      <c r="AA758" s="92"/>
      <c r="AB758" s="92"/>
      <c r="AC758" s="93"/>
      <c r="AD758" s="112"/>
    </row>
    <row r="759" spans="1:30" ht="14.85" customHeight="1">
      <c r="A759" s="453"/>
      <c r="B759" s="453"/>
      <c r="C759" s="453"/>
      <c r="D759" s="480"/>
      <c r="E759" s="474"/>
      <c r="F759" s="45"/>
      <c r="G759" s="453"/>
      <c r="H759" s="453"/>
      <c r="I759" s="510"/>
      <c r="J759" s="511"/>
      <c r="U759" s="81"/>
      <c r="V759" s="62"/>
      <c r="W759" s="62"/>
      <c r="X759" s="62"/>
      <c r="Y759" s="62"/>
      <c r="Z759" s="65"/>
      <c r="AA759" s="92"/>
      <c r="AB759" s="92"/>
      <c r="AC759" s="93"/>
      <c r="AD759" s="112"/>
    </row>
    <row r="760" spans="1:30" ht="14.85" customHeight="1">
      <c r="A760" s="453"/>
      <c r="B760" s="453"/>
      <c r="C760" s="453"/>
      <c r="D760" s="480"/>
      <c r="E760" s="474"/>
      <c r="F760" s="45"/>
      <c r="G760" s="453"/>
      <c r="H760" s="453"/>
      <c r="I760" s="510"/>
      <c r="J760" s="511"/>
      <c r="U760" s="81"/>
      <c r="V760" s="62"/>
      <c r="W760" s="62"/>
      <c r="X760" s="62"/>
      <c r="Y760" s="62"/>
      <c r="Z760" s="65"/>
      <c r="AA760" s="92"/>
      <c r="AB760" s="92"/>
      <c r="AC760" s="93"/>
      <c r="AD760" s="112"/>
    </row>
    <row r="761" spans="1:30" ht="14.85" customHeight="1">
      <c r="G761" s="453" t="s">
        <v>13</v>
      </c>
      <c r="H761" s="453"/>
      <c r="I761" s="510">
        <f>SUM(I755:J760)</f>
        <v>26552</v>
      </c>
      <c r="J761" s="511"/>
      <c r="U761" s="81"/>
      <c r="V761" s="62"/>
      <c r="W761" s="62"/>
      <c r="X761" s="62"/>
      <c r="Y761" s="62"/>
      <c r="Z761" s="62"/>
      <c r="AA761" s="92"/>
      <c r="AB761" s="92"/>
      <c r="AC761" s="93"/>
      <c r="AD761" s="112"/>
    </row>
    <row r="762" spans="1:30" ht="5.25" customHeight="1">
      <c r="G762" s="46"/>
      <c r="H762" s="46"/>
      <c r="I762" s="42"/>
      <c r="J762" s="79"/>
      <c r="U762" s="81"/>
      <c r="V762" s="62"/>
      <c r="W762" s="62"/>
      <c r="X762" s="62"/>
      <c r="Y762" s="62"/>
      <c r="Z762" s="62"/>
      <c r="AA762" s="73"/>
      <c r="AB762" s="73"/>
      <c r="AC762" s="93"/>
      <c r="AD762" s="112"/>
    </row>
    <row r="763" spans="1:30" ht="18">
      <c r="A763" s="76" t="s">
        <v>30</v>
      </c>
      <c r="B763" s="77"/>
      <c r="G763" s="46"/>
      <c r="H763" s="46"/>
      <c r="I763" s="42"/>
      <c r="J763" s="79"/>
      <c r="U763" s="83"/>
      <c r="V763" s="66"/>
      <c r="W763" s="62"/>
      <c r="X763" s="62"/>
      <c r="Y763" s="62"/>
      <c r="Z763" s="62"/>
      <c r="AA763" s="73"/>
      <c r="AB763" s="73"/>
      <c r="AC763" s="93"/>
      <c r="AD763" s="112"/>
    </row>
    <row r="764" spans="1:30" ht="14.85" customHeight="1">
      <c r="A764" s="464" t="s">
        <v>26</v>
      </c>
      <c r="B764" s="464"/>
      <c r="C764" s="47" t="s">
        <v>31</v>
      </c>
      <c r="D764" s="47" t="s">
        <v>32</v>
      </c>
      <c r="E764" s="464" t="s">
        <v>33</v>
      </c>
      <c r="F764" s="464"/>
      <c r="G764" s="464" t="s">
        <v>34</v>
      </c>
      <c r="H764" s="464"/>
      <c r="I764" s="499" t="s">
        <v>11</v>
      </c>
      <c r="J764" s="499"/>
      <c r="U764" s="81"/>
      <c r="V764" s="62"/>
      <c r="W764" s="65"/>
      <c r="X764" s="65"/>
      <c r="Y764" s="62"/>
      <c r="Z764" s="62"/>
      <c r="AA764" s="92"/>
      <c r="AB764" s="92"/>
      <c r="AC764" s="93"/>
      <c r="AD764" s="112"/>
    </row>
    <row r="765" spans="1:30" ht="14.85" customHeight="1">
      <c r="A765" s="453"/>
      <c r="B765" s="453"/>
      <c r="C765" s="5"/>
      <c r="D765" s="5"/>
      <c r="E765" s="453"/>
      <c r="F765" s="453"/>
      <c r="G765" s="453"/>
      <c r="H765" s="453"/>
      <c r="I765" s="492"/>
      <c r="J765" s="492"/>
      <c r="U765" s="81"/>
      <c r="V765" s="62"/>
      <c r="W765" s="62"/>
      <c r="X765" s="62"/>
      <c r="Y765" s="62"/>
      <c r="Z765" s="62"/>
      <c r="AA765" s="92"/>
      <c r="AB765" s="92"/>
      <c r="AC765" s="93"/>
      <c r="AD765" s="112"/>
    </row>
    <row r="766" spans="1:30" ht="14.85" customHeight="1">
      <c r="A766" s="453"/>
      <c r="B766" s="453"/>
      <c r="C766" s="5"/>
      <c r="D766" s="5"/>
      <c r="E766" s="453"/>
      <c r="F766" s="453"/>
      <c r="G766" s="453"/>
      <c r="H766" s="453"/>
      <c r="I766" s="492"/>
      <c r="J766" s="492"/>
      <c r="U766" s="81"/>
      <c r="V766" s="62"/>
      <c r="W766" s="62"/>
      <c r="X766" s="62"/>
      <c r="Y766" s="62"/>
      <c r="Z766" s="62"/>
      <c r="AA766" s="92"/>
      <c r="AB766" s="92"/>
      <c r="AC766" s="93"/>
      <c r="AD766" s="112"/>
    </row>
    <row r="767" spans="1:30" ht="14.85" customHeight="1">
      <c r="A767" s="453"/>
      <c r="B767" s="453"/>
      <c r="C767" s="5"/>
      <c r="D767" s="5"/>
      <c r="E767" s="453"/>
      <c r="F767" s="453"/>
      <c r="G767" s="453"/>
      <c r="H767" s="453"/>
      <c r="I767" s="492"/>
      <c r="J767" s="492"/>
      <c r="U767" s="81"/>
      <c r="V767" s="62"/>
      <c r="W767" s="62"/>
      <c r="X767" s="62"/>
      <c r="Y767" s="62"/>
      <c r="Z767" s="62"/>
      <c r="AA767" s="92"/>
      <c r="AB767" s="92"/>
      <c r="AC767" s="93"/>
      <c r="AD767" s="112"/>
    </row>
    <row r="768" spans="1:30" ht="14.85" customHeight="1">
      <c r="A768" s="78"/>
      <c r="B768" s="46"/>
      <c r="E768" s="46"/>
      <c r="F768" s="46"/>
      <c r="G768" s="453" t="s">
        <v>13</v>
      </c>
      <c r="H768" s="453"/>
      <c r="I768" s="492">
        <f>SUM(I765:J767)</f>
        <v>0</v>
      </c>
      <c r="J768" s="492"/>
      <c r="U768" s="80"/>
      <c r="V768" s="65"/>
      <c r="W768" s="62"/>
      <c r="X768" s="62"/>
      <c r="Y768" s="65"/>
      <c r="Z768" s="65"/>
      <c r="AA768" s="92"/>
      <c r="AB768" s="92"/>
      <c r="AC768" s="93"/>
      <c r="AD768" s="112"/>
    </row>
    <row r="769" spans="1:30" ht="6.75" customHeight="1">
      <c r="A769" s="78"/>
      <c r="B769" s="46"/>
      <c r="E769" s="46"/>
      <c r="F769" s="46"/>
      <c r="G769" s="46"/>
      <c r="H769" s="46"/>
      <c r="I769" s="42"/>
      <c r="J769" s="79"/>
      <c r="U769" s="80"/>
      <c r="V769" s="65"/>
      <c r="W769" s="62"/>
      <c r="X769" s="62"/>
      <c r="Y769" s="65"/>
      <c r="Z769" s="65"/>
      <c r="AA769" s="73"/>
      <c r="AB769" s="73"/>
      <c r="AC769" s="94"/>
      <c r="AD769" s="75"/>
    </row>
    <row r="770" spans="1:30" ht="18">
      <c r="A770" s="76" t="s">
        <v>35</v>
      </c>
      <c r="U770" s="83"/>
      <c r="V770" s="62"/>
      <c r="W770" s="62"/>
      <c r="X770" s="62"/>
      <c r="Y770" s="62"/>
      <c r="Z770" s="62"/>
      <c r="AA770" s="92"/>
      <c r="AB770" s="92"/>
      <c r="AC770" s="62"/>
      <c r="AD770" s="111"/>
    </row>
    <row r="771" spans="1:30" ht="32.25" customHeight="1">
      <c r="A771" s="456" t="s">
        <v>36</v>
      </c>
      <c r="B771" s="457"/>
      <c r="C771" s="457"/>
      <c r="D771" s="457"/>
      <c r="E771" s="457"/>
      <c r="F771" s="458"/>
      <c r="G771" s="537" t="s">
        <v>42</v>
      </c>
      <c r="H771" s="538"/>
      <c r="I771" s="555" t="s">
        <v>11</v>
      </c>
      <c r="J771" s="556"/>
      <c r="U771" s="81"/>
      <c r="V771" s="62"/>
      <c r="W771" s="62"/>
      <c r="X771" s="62"/>
      <c r="Y771" s="62"/>
      <c r="Z771" s="62"/>
      <c r="AA771" s="103"/>
      <c r="AB771" s="103"/>
      <c r="AC771" s="93"/>
      <c r="AD771" s="112"/>
    </row>
    <row r="772" spans="1:30" ht="14.85" customHeight="1">
      <c r="A772" s="473" t="s">
        <v>225</v>
      </c>
      <c r="B772" s="474"/>
      <c r="C772" s="474"/>
      <c r="D772" s="474"/>
      <c r="E772" s="474"/>
      <c r="F772" s="502"/>
      <c r="G772" s="641" t="s">
        <v>284</v>
      </c>
      <c r="H772" s="453"/>
      <c r="I772" s="492" t="e">
        <f>#REF!</f>
        <v>#REF!</v>
      </c>
      <c r="J772" s="492"/>
      <c r="U772" s="81"/>
      <c r="V772" s="62"/>
      <c r="W772" s="62"/>
      <c r="X772" s="62"/>
      <c r="Y772" s="62"/>
      <c r="Z772" s="62"/>
      <c r="AA772" s="92"/>
      <c r="AB772" s="92"/>
      <c r="AC772" s="93"/>
      <c r="AD772" s="112"/>
    </row>
    <row r="773" spans="1:30" ht="14.85" customHeight="1">
      <c r="A773" s="480"/>
      <c r="B773" s="474"/>
      <c r="C773" s="474"/>
      <c r="D773" s="474"/>
      <c r="E773" s="474"/>
      <c r="F773" s="502"/>
      <c r="G773" s="453"/>
      <c r="H773" s="453"/>
      <c r="I773" s="492"/>
      <c r="J773" s="492"/>
      <c r="U773" s="81"/>
      <c r="V773" s="62"/>
      <c r="W773" s="62"/>
      <c r="X773" s="62"/>
      <c r="Y773" s="62"/>
      <c r="Z773" s="62"/>
      <c r="AA773" s="92"/>
      <c r="AB773" s="92"/>
      <c r="AC773" s="93"/>
      <c r="AD773" s="112"/>
    </row>
    <row r="774" spans="1:30" ht="14.85" customHeight="1">
      <c r="A774" s="461"/>
      <c r="B774" s="462"/>
      <c r="E774" s="462"/>
      <c r="F774" s="462"/>
      <c r="G774" s="453" t="s">
        <v>13</v>
      </c>
      <c r="H774" s="453"/>
      <c r="I774" s="492" t="e">
        <f>SUM(I772:J773)</f>
        <v>#REF!</v>
      </c>
      <c r="J774" s="492"/>
      <c r="U774" s="81"/>
      <c r="V774" s="62"/>
      <c r="W774" s="62"/>
      <c r="X774" s="62"/>
      <c r="Y774" s="62"/>
      <c r="Z774" s="62"/>
      <c r="AA774" s="92"/>
      <c r="AB774" s="92"/>
      <c r="AC774" s="93"/>
      <c r="AD774" s="112"/>
    </row>
    <row r="775" spans="1:30" ht="6.75" customHeight="1">
      <c r="G775" s="500"/>
      <c r="H775" s="500"/>
      <c r="I775" s="535"/>
      <c r="J775" s="536"/>
      <c r="U775" s="81"/>
      <c r="V775" s="62"/>
      <c r="W775" s="62"/>
      <c r="X775" s="62"/>
      <c r="Y775" s="62"/>
      <c r="Z775" s="62"/>
      <c r="AA775" s="92"/>
      <c r="AB775" s="92"/>
      <c r="AC775" s="93"/>
      <c r="AD775" s="112"/>
    </row>
    <row r="776" spans="1:30" ht="18">
      <c r="A776" s="76" t="s">
        <v>38</v>
      </c>
      <c r="G776" s="46"/>
      <c r="H776" s="46"/>
      <c r="I776" s="42"/>
      <c r="J776" s="79"/>
      <c r="U776" s="83"/>
      <c r="V776" s="62"/>
      <c r="W776" s="62"/>
      <c r="X776" s="62"/>
      <c r="Y776" s="62"/>
      <c r="Z776" s="62"/>
      <c r="AA776" s="73"/>
      <c r="AB776" s="73"/>
      <c r="AC776" s="93"/>
      <c r="AD776" s="112"/>
    </row>
    <row r="777" spans="1:30">
      <c r="A777" s="463" t="s">
        <v>25</v>
      </c>
      <c r="B777" s="463"/>
      <c r="C777" s="463"/>
      <c r="D777" s="463"/>
      <c r="E777" s="463"/>
      <c r="F777" s="463"/>
      <c r="G777" s="463" t="s">
        <v>39</v>
      </c>
      <c r="H777" s="463"/>
      <c r="I777" s="477" t="s">
        <v>11</v>
      </c>
      <c r="J777" s="477"/>
      <c r="U777" s="81"/>
      <c r="V777" s="62"/>
      <c r="W777" s="62"/>
      <c r="X777" s="62"/>
      <c r="Y777" s="62"/>
      <c r="Z777" s="62"/>
      <c r="AA777" s="92"/>
      <c r="AB777" s="92"/>
      <c r="AC777" s="62"/>
      <c r="AD777" s="111"/>
    </row>
    <row r="778" spans="1:30" ht="14.85" customHeight="1">
      <c r="A778" s="469" t="s">
        <v>147</v>
      </c>
      <c r="B778" s="469"/>
      <c r="C778" s="469"/>
      <c r="D778" s="469"/>
      <c r="E778" s="469"/>
      <c r="F778" s="532"/>
      <c r="G778" s="533">
        <f>$G$47</f>
        <v>0.25</v>
      </c>
      <c r="H778" s="533"/>
      <c r="I778" s="534" t="e">
        <f>(I774+I768+I761+I751)*G778</f>
        <v>#REF!</v>
      </c>
      <c r="J778" s="534"/>
      <c r="U778" s="81"/>
      <c r="V778" s="62"/>
      <c r="W778" s="62"/>
      <c r="X778" s="62"/>
      <c r="Y778" s="62"/>
      <c r="Z778" s="62"/>
      <c r="AA778" s="92"/>
      <c r="AB778" s="92"/>
      <c r="AC778" s="62"/>
      <c r="AD778" s="111"/>
    </row>
    <row r="779" spans="1:30" ht="14.85" customHeight="1">
      <c r="A779" s="483"/>
      <c r="B779" s="484"/>
      <c r="C779" s="484"/>
      <c r="D779" s="484"/>
      <c r="E779" s="484"/>
      <c r="F779" s="484"/>
      <c r="G779" s="453" t="s">
        <v>13</v>
      </c>
      <c r="H779" s="453"/>
      <c r="I779" s="492" t="e">
        <f>I778</f>
        <v>#REF!</v>
      </c>
      <c r="J779" s="492"/>
      <c r="U779" s="81"/>
      <c r="V779" s="62"/>
      <c r="W779" s="62"/>
      <c r="X779" s="62"/>
      <c r="Y779" s="62"/>
      <c r="Z779" s="62"/>
      <c r="AA779" s="92"/>
      <c r="AB779" s="92"/>
      <c r="AC779" s="62"/>
      <c r="AD779" s="111"/>
    </row>
    <row r="780" spans="1:30" ht="14.85" customHeight="1">
      <c r="A780" s="483"/>
      <c r="B780" s="484"/>
      <c r="C780" s="484"/>
      <c r="D780" s="484"/>
      <c r="E780" s="484"/>
      <c r="F780" s="484"/>
      <c r="G780" s="489"/>
      <c r="H780" s="489"/>
      <c r="I780" s="490"/>
      <c r="J780" s="491"/>
      <c r="U780" s="81"/>
      <c r="V780" s="62"/>
      <c r="W780" s="62"/>
      <c r="X780" s="62"/>
      <c r="Y780" s="62"/>
      <c r="Z780" s="62"/>
      <c r="AA780" s="92"/>
      <c r="AB780" s="92"/>
      <c r="AC780" s="62"/>
      <c r="AD780" s="111"/>
    </row>
    <row r="781" spans="1:30" ht="14.85" customHeight="1">
      <c r="A781" s="453" t="s">
        <v>148</v>
      </c>
      <c r="B781" s="453"/>
      <c r="C781" s="453"/>
      <c r="D781" s="453"/>
      <c r="E781" s="453"/>
      <c r="F781" s="453"/>
      <c r="G781" s="453"/>
      <c r="H781" s="453"/>
      <c r="I781" s="492" t="e">
        <f>I779+I774+I768+I761+I751</f>
        <v>#REF!</v>
      </c>
      <c r="J781" s="492"/>
      <c r="U781" s="81"/>
      <c r="V781" s="62"/>
      <c r="W781" s="62"/>
      <c r="X781" s="62"/>
      <c r="Y781" s="62"/>
      <c r="Z781" s="62"/>
      <c r="AA781" s="92"/>
      <c r="AB781" s="92"/>
      <c r="AC781" s="62"/>
      <c r="AD781" s="111"/>
    </row>
    <row r="782" spans="1:30" ht="20.25">
      <c r="A782" s="518" t="s">
        <v>16</v>
      </c>
      <c r="B782" s="519"/>
      <c r="C782" s="519"/>
      <c r="D782" s="519"/>
      <c r="E782" s="519"/>
      <c r="F782" s="519"/>
      <c r="G782" s="519"/>
      <c r="H782" s="519"/>
      <c r="I782" s="519"/>
      <c r="J782" s="544"/>
      <c r="U782" s="109"/>
      <c r="V782" s="95"/>
      <c r="W782" s="95"/>
      <c r="X782" s="95"/>
      <c r="Y782" s="95"/>
      <c r="Z782" s="95"/>
      <c r="AA782" s="99"/>
      <c r="AB782" s="99"/>
      <c r="AC782" s="95"/>
      <c r="AD782" s="110"/>
    </row>
    <row r="783" spans="1:30" s="6" customFormat="1" ht="8.25" customHeight="1">
      <c r="A783" s="70"/>
      <c r="B783" s="11"/>
      <c r="C783" s="11"/>
      <c r="D783" s="11"/>
      <c r="E783" s="11"/>
      <c r="F783" s="11"/>
      <c r="G783" s="11"/>
      <c r="H783" s="11"/>
      <c r="I783" s="67"/>
      <c r="J783" s="84"/>
      <c r="U783" s="57"/>
      <c r="V783" s="63"/>
      <c r="W783" s="63"/>
      <c r="X783" s="63"/>
      <c r="Y783" s="63"/>
      <c r="Z783" s="63"/>
      <c r="AA783" s="100"/>
      <c r="AB783" s="100"/>
      <c r="AC783" s="63"/>
      <c r="AD783" s="58"/>
    </row>
    <row r="784" spans="1:30" ht="14.85" customHeight="1">
      <c r="A784" s="501" t="s">
        <v>4</v>
      </c>
      <c r="B784" s="501"/>
      <c r="C784" s="453" t="str">
        <f>$C$3</f>
        <v>READECUACIÓN SEDE SERVICIOS GENERALES</v>
      </c>
      <c r="D784" s="453"/>
      <c r="E784" s="453"/>
      <c r="F784" s="453"/>
      <c r="G784" s="453"/>
      <c r="H784" s="453"/>
      <c r="I784" s="453"/>
      <c r="J784" s="453"/>
      <c r="U784" s="81"/>
      <c r="V784" s="62"/>
      <c r="W784" s="62"/>
      <c r="X784" s="62"/>
      <c r="Y784" s="62"/>
      <c r="Z784" s="62"/>
      <c r="AA784" s="92"/>
      <c r="AB784" s="92"/>
      <c r="AC784" s="62"/>
      <c r="AD784" s="111"/>
    </row>
    <row r="785" spans="1:30" ht="14.85" customHeight="1">
      <c r="A785" s="501" t="s">
        <v>5</v>
      </c>
      <c r="B785" s="501"/>
      <c r="C785" s="453" t="str">
        <f>$C$4</f>
        <v>UNIVERSIDAD DEL CAUCA -SERVICIOS GENERALES</v>
      </c>
      <c r="D785" s="453"/>
      <c r="E785" s="453"/>
      <c r="F785" s="453"/>
      <c r="G785" s="453"/>
      <c r="H785" s="453"/>
      <c r="I785" s="453"/>
      <c r="J785" s="453"/>
      <c r="U785" s="81"/>
      <c r="V785" s="62"/>
      <c r="W785" s="62"/>
      <c r="X785" s="62"/>
      <c r="Y785" s="62"/>
      <c r="Z785" s="62"/>
      <c r="AA785" s="92"/>
      <c r="AB785" s="92"/>
      <c r="AC785" s="62"/>
      <c r="AD785" s="111"/>
    </row>
    <row r="786" spans="1:30" ht="14.85" customHeight="1">
      <c r="A786" s="501" t="s">
        <v>17</v>
      </c>
      <c r="B786" s="501"/>
      <c r="C786" s="453" t="str">
        <f>$C$5</f>
        <v>UNIVERSIDAD DEL CAUCA</v>
      </c>
      <c r="D786" s="453"/>
      <c r="E786" s="453"/>
      <c r="F786" s="453"/>
      <c r="G786" s="453"/>
      <c r="H786" s="453"/>
      <c r="I786" s="453"/>
      <c r="J786" s="453"/>
      <c r="U786" s="81"/>
      <c r="V786" s="62"/>
      <c r="W786" s="62"/>
      <c r="X786" s="62"/>
      <c r="Y786" s="62"/>
      <c r="Z786" s="62"/>
      <c r="AA786" s="92"/>
      <c r="AB786" s="92"/>
      <c r="AC786" s="62"/>
      <c r="AD786" s="111"/>
    </row>
    <row r="787" spans="1:30" ht="14.85" customHeight="1">
      <c r="A787" s="482" t="s">
        <v>18</v>
      </c>
      <c r="B787" s="472"/>
      <c r="C787" s="480" t="str">
        <f>$C$6</f>
        <v>ING. JOHN JAIRO LEDEZMA SOLANO</v>
      </c>
      <c r="D787" s="474"/>
      <c r="E787" s="474"/>
      <c r="F787" s="474"/>
      <c r="G787" s="474"/>
      <c r="H787" s="474"/>
      <c r="I787" s="474"/>
      <c r="J787" s="502"/>
      <c r="U787" s="81"/>
      <c r="V787" s="62"/>
      <c r="W787" s="62"/>
      <c r="X787" s="62"/>
      <c r="Y787" s="62"/>
      <c r="Z787" s="62"/>
      <c r="AA787" s="92"/>
      <c r="AB787" s="92"/>
      <c r="AC787" s="62"/>
      <c r="AD787" s="111"/>
    </row>
    <row r="788" spans="1:30" ht="14.85" customHeight="1">
      <c r="A788" s="501" t="s">
        <v>6</v>
      </c>
      <c r="B788" s="501"/>
      <c r="C788" s="539" t="str">
        <f>$C$7</f>
        <v>FEBRERO DE 2011</v>
      </c>
      <c r="D788" s="540"/>
      <c r="E788" s="540"/>
      <c r="F788" s="531" t="str">
        <f>$F$7</f>
        <v>MP 19202-128892 CAU</v>
      </c>
      <c r="G788" s="531"/>
      <c r="H788" s="531"/>
      <c r="I788" s="531"/>
      <c r="J788" s="531"/>
      <c r="U788" s="81"/>
      <c r="V788" s="62"/>
      <c r="W788" s="62"/>
      <c r="X788" s="62"/>
      <c r="Y788" s="62"/>
      <c r="Z788" s="62"/>
      <c r="AA788" s="92"/>
      <c r="AB788" s="92"/>
      <c r="AC788" s="62"/>
      <c r="AD788" s="111"/>
    </row>
    <row r="789" spans="1:30" ht="4.5" customHeight="1">
      <c r="B789" s="72"/>
      <c r="C789" s="72"/>
      <c r="D789" s="72"/>
      <c r="E789" s="72"/>
      <c r="F789" s="72"/>
      <c r="G789" s="72"/>
      <c r="U789" s="81"/>
      <c r="V789" s="64"/>
      <c r="W789" s="64"/>
      <c r="X789" s="64"/>
      <c r="Y789" s="64"/>
      <c r="Z789" s="64"/>
      <c r="AA789" s="102"/>
      <c r="AB789" s="92"/>
      <c r="AC789" s="62"/>
      <c r="AD789" s="111"/>
    </row>
    <row r="790" spans="1:30" ht="14.85" customHeight="1">
      <c r="A790" s="5" t="s">
        <v>9</v>
      </c>
      <c r="B790" s="549" t="s">
        <v>8</v>
      </c>
      <c r="C790" s="453" t="e">
        <f>#REF!</f>
        <v>#REF!</v>
      </c>
      <c r="D790" s="453"/>
      <c r="E790" s="453"/>
      <c r="F790" s="549" t="s">
        <v>10</v>
      </c>
      <c r="G790" s="549" t="e">
        <f>#REF!</f>
        <v>#REF!</v>
      </c>
      <c r="H790" s="513" t="s">
        <v>23</v>
      </c>
      <c r="I790" s="500"/>
      <c r="J790" s="514"/>
      <c r="U790" s="81"/>
      <c r="V790" s="62"/>
      <c r="W790" s="62"/>
      <c r="X790" s="62"/>
      <c r="Y790" s="62"/>
      <c r="Z790" s="62"/>
      <c r="AA790" s="92"/>
      <c r="AB790" s="92"/>
      <c r="AC790" s="62"/>
      <c r="AD790" s="111"/>
    </row>
    <row r="791" spans="1:30" ht="14.85" customHeight="1">
      <c r="A791" s="59" t="e">
        <f>#REF!</f>
        <v>#REF!</v>
      </c>
      <c r="B791" s="550"/>
      <c r="C791" s="453"/>
      <c r="D791" s="453"/>
      <c r="E791" s="453"/>
      <c r="F791" s="550"/>
      <c r="G791" s="550"/>
      <c r="H791" s="1"/>
      <c r="I791" s="68" t="s">
        <v>24</v>
      </c>
      <c r="J791" s="69"/>
      <c r="U791" s="82"/>
      <c r="V791" s="62"/>
      <c r="W791" s="62"/>
      <c r="X791" s="62"/>
      <c r="Y791" s="62"/>
      <c r="Z791" s="62"/>
      <c r="AA791" s="92"/>
      <c r="AB791" s="73"/>
      <c r="AC791" s="65"/>
      <c r="AD791" s="56"/>
    </row>
    <row r="792" spans="1:30" ht="14.85" customHeight="1">
      <c r="A792" s="5" t="s">
        <v>9</v>
      </c>
      <c r="B792" s="549" t="s">
        <v>7</v>
      </c>
      <c r="C792" s="565" t="e">
        <f>#REF!</f>
        <v>#REF!</v>
      </c>
      <c r="D792" s="566"/>
      <c r="E792" s="567"/>
      <c r="F792" s="480" t="s">
        <v>22</v>
      </c>
      <c r="G792" s="502"/>
      <c r="H792" s="513"/>
      <c r="I792" s="500"/>
      <c r="J792" s="514"/>
      <c r="U792" s="81"/>
      <c r="V792" s="62"/>
      <c r="W792" s="62"/>
      <c r="X792" s="62"/>
      <c r="Y792" s="62"/>
      <c r="Z792" s="62"/>
      <c r="AA792" s="92"/>
      <c r="AB792" s="92"/>
      <c r="AC792" s="62"/>
      <c r="AD792" s="111"/>
    </row>
    <row r="793" spans="1:30" ht="14.85" customHeight="1">
      <c r="A793" s="60" t="e">
        <f>#REF!</f>
        <v>#REF!</v>
      </c>
      <c r="B793" s="550"/>
      <c r="C793" s="568"/>
      <c r="D793" s="569"/>
      <c r="E793" s="570"/>
      <c r="F793" s="515"/>
      <c r="G793" s="516"/>
      <c r="H793" s="516"/>
      <c r="I793" s="516"/>
      <c r="J793" s="517"/>
      <c r="U793" s="82"/>
      <c r="V793" s="62"/>
      <c r="W793" s="62"/>
      <c r="X793" s="62"/>
      <c r="Y793" s="62"/>
      <c r="Z793" s="62"/>
      <c r="AA793" s="92"/>
      <c r="AB793" s="92"/>
      <c r="AC793" s="62"/>
      <c r="AD793" s="111"/>
    </row>
    <row r="794" spans="1:30" ht="3.75" customHeight="1">
      <c r="U794" s="81"/>
      <c r="V794" s="62"/>
      <c r="W794" s="62"/>
      <c r="X794" s="62"/>
      <c r="Y794" s="62"/>
      <c r="Z794" s="62"/>
      <c r="AA794" s="92"/>
      <c r="AB794" s="92"/>
      <c r="AC794" s="62"/>
      <c r="AD794" s="111"/>
    </row>
    <row r="795" spans="1:30" ht="18">
      <c r="A795" s="557" t="s">
        <v>27</v>
      </c>
      <c r="B795" s="558"/>
      <c r="U795" s="83"/>
      <c r="V795" s="66"/>
      <c r="W795" s="62"/>
      <c r="X795" s="62"/>
      <c r="Y795" s="62"/>
      <c r="Z795" s="62"/>
      <c r="AA795" s="92"/>
      <c r="AB795" s="92"/>
      <c r="AC795" s="62"/>
      <c r="AD795" s="111"/>
    </row>
    <row r="796" spans="1:30" ht="33" customHeight="1">
      <c r="A796" s="464" t="s">
        <v>25</v>
      </c>
      <c r="B796" s="464"/>
      <c r="C796" s="464"/>
      <c r="D796" s="47" t="s">
        <v>28</v>
      </c>
      <c r="E796" s="537" t="s">
        <v>14</v>
      </c>
      <c r="F796" s="538"/>
      <c r="G796" s="537" t="s">
        <v>12</v>
      </c>
      <c r="H796" s="538"/>
      <c r="I796" s="456" t="s">
        <v>11</v>
      </c>
      <c r="J796" s="458"/>
      <c r="U796" s="81"/>
      <c r="V796" s="62"/>
      <c r="W796" s="62"/>
      <c r="X796" s="65"/>
      <c r="Y796" s="96"/>
      <c r="Z796" s="96"/>
      <c r="AA796" s="103"/>
      <c r="AB796" s="103"/>
      <c r="AC796" s="62"/>
      <c r="AD796" s="111"/>
    </row>
    <row r="797" spans="1:30" ht="14.85" customHeight="1">
      <c r="A797" s="532" t="s">
        <v>79</v>
      </c>
      <c r="B797" s="521"/>
      <c r="C797" s="578"/>
      <c r="D797" s="48" t="s">
        <v>41</v>
      </c>
      <c r="E797" s="475"/>
      <c r="F797" s="476"/>
      <c r="G797" s="475"/>
      <c r="H797" s="476"/>
      <c r="I797" s="467" t="e">
        <f>I822*0.05</f>
        <v>#REF!</v>
      </c>
      <c r="J797" s="468"/>
      <c r="U797" s="81"/>
      <c r="V797" s="62"/>
      <c r="W797" s="62"/>
      <c r="X797" s="61"/>
      <c r="Y797" s="96"/>
      <c r="Z797" s="96"/>
      <c r="AA797" s="103"/>
      <c r="AB797" s="103"/>
      <c r="AC797" s="62"/>
      <c r="AD797" s="111"/>
    </row>
    <row r="798" spans="1:30" ht="14.85" customHeight="1">
      <c r="A798" s="469"/>
      <c r="B798" s="469"/>
      <c r="C798" s="469"/>
      <c r="D798" s="8"/>
      <c r="E798" s="532"/>
      <c r="F798" s="578"/>
      <c r="G798" s="469"/>
      <c r="H798" s="469"/>
      <c r="I798" s="467"/>
      <c r="J798" s="582"/>
      <c r="U798" s="81"/>
      <c r="V798" s="62"/>
      <c r="W798" s="62"/>
      <c r="X798" s="62"/>
      <c r="Y798" s="62"/>
      <c r="Z798" s="62"/>
      <c r="AA798" s="92"/>
      <c r="AB798" s="92"/>
      <c r="AC798" s="93"/>
      <c r="AD798" s="112"/>
    </row>
    <row r="799" spans="1:30" ht="14.85" customHeight="1">
      <c r="G799" s="453" t="s">
        <v>13</v>
      </c>
      <c r="H799" s="453"/>
      <c r="I799" s="510" t="e">
        <f>SUM(I797:J798)</f>
        <v>#REF!</v>
      </c>
      <c r="J799" s="511"/>
      <c r="U799" s="81"/>
      <c r="V799" s="62"/>
      <c r="W799" s="62"/>
      <c r="X799" s="62"/>
      <c r="Y799" s="62"/>
      <c r="Z799" s="62"/>
      <c r="AA799" s="92"/>
      <c r="AB799" s="92"/>
      <c r="AC799" s="93"/>
      <c r="AD799" s="112"/>
    </row>
    <row r="800" spans="1:30" ht="6" customHeight="1">
      <c r="U800" s="81"/>
      <c r="V800" s="62"/>
      <c r="W800" s="62"/>
      <c r="X800" s="62"/>
      <c r="Y800" s="62"/>
      <c r="Z800" s="62"/>
      <c r="AA800" s="92"/>
      <c r="AB800" s="92"/>
      <c r="AC800" s="62"/>
      <c r="AD800" s="111"/>
    </row>
    <row r="801" spans="1:30" ht="15.75" customHeight="1">
      <c r="A801" s="76" t="s">
        <v>29</v>
      </c>
      <c r="U801" s="83"/>
      <c r="V801" s="62"/>
      <c r="W801" s="62"/>
      <c r="X801" s="62"/>
      <c r="Y801" s="62"/>
      <c r="Z801" s="62"/>
      <c r="AA801" s="92"/>
      <c r="AB801" s="92"/>
      <c r="AC801" s="62"/>
      <c r="AD801" s="111"/>
    </row>
    <row r="802" spans="1:30" ht="15.75" customHeight="1">
      <c r="A802" s="456" t="s">
        <v>25</v>
      </c>
      <c r="B802" s="457"/>
      <c r="C802" s="458"/>
      <c r="D802" s="537" t="s">
        <v>2</v>
      </c>
      <c r="E802" s="538"/>
      <c r="F802" s="3" t="s">
        <v>0</v>
      </c>
      <c r="G802" s="537" t="s">
        <v>15</v>
      </c>
      <c r="H802" s="538"/>
      <c r="I802" s="576" t="s">
        <v>11</v>
      </c>
      <c r="J802" s="577"/>
      <c r="U802" s="81"/>
      <c r="V802" s="62"/>
      <c r="W802" s="62"/>
      <c r="X802" s="96"/>
      <c r="Y802" s="96"/>
      <c r="Z802" s="61"/>
      <c r="AA802" s="103"/>
      <c r="AB802" s="103"/>
      <c r="AC802" s="62"/>
      <c r="AD802" s="111"/>
    </row>
    <row r="803" spans="1:30" ht="14.85" customHeight="1">
      <c r="A803" s="453" t="str">
        <f>'$MATERIALES'!A90</f>
        <v>ROCA MUERTA</v>
      </c>
      <c r="B803" s="453"/>
      <c r="C803" s="453"/>
      <c r="D803" s="480" t="str">
        <f>'$MATERIALES'!B90</f>
        <v>M3</v>
      </c>
      <c r="E803" s="474"/>
      <c r="F803" s="45">
        <v>0.15</v>
      </c>
      <c r="G803" s="480">
        <f>'$MATERIALES'!C90</f>
        <v>50000</v>
      </c>
      <c r="H803" s="474"/>
      <c r="I803" s="510">
        <f>G803*F803</f>
        <v>7500</v>
      </c>
      <c r="J803" s="511"/>
      <c r="U803" s="81"/>
      <c r="V803" s="62"/>
      <c r="W803" s="62"/>
      <c r="X803" s="62"/>
      <c r="Y803" s="62"/>
      <c r="Z803" s="65"/>
      <c r="AA803" s="92"/>
      <c r="AB803" s="92"/>
      <c r="AC803" s="93"/>
      <c r="AD803" s="112"/>
    </row>
    <row r="804" spans="1:30" ht="14.85" customHeight="1">
      <c r="A804" s="641" t="s">
        <v>307</v>
      </c>
      <c r="B804" s="453"/>
      <c r="C804" s="453"/>
      <c r="D804" s="473" t="s">
        <v>308</v>
      </c>
      <c r="E804" s="474"/>
      <c r="F804" s="138">
        <v>0.03</v>
      </c>
      <c r="G804" s="453">
        <v>50000</v>
      </c>
      <c r="H804" s="453"/>
      <c r="I804" s="510">
        <f>G804*F804</f>
        <v>1500</v>
      </c>
      <c r="J804" s="511"/>
      <c r="U804" s="81"/>
      <c r="V804" s="62"/>
      <c r="W804" s="62"/>
      <c r="X804" s="62"/>
      <c r="Y804" s="62"/>
      <c r="Z804" s="65"/>
      <c r="AA804" s="92"/>
      <c r="AB804" s="92"/>
      <c r="AC804" s="93"/>
      <c r="AD804" s="112"/>
    </row>
    <row r="805" spans="1:30" ht="14.85" customHeight="1">
      <c r="A805" s="453"/>
      <c r="B805" s="453"/>
      <c r="C805" s="453"/>
      <c r="D805" s="480"/>
      <c r="E805" s="474"/>
      <c r="F805" s="45"/>
      <c r="G805" s="453"/>
      <c r="H805" s="453"/>
      <c r="I805" s="510"/>
      <c r="J805" s="511"/>
      <c r="U805" s="81"/>
      <c r="V805" s="62"/>
      <c r="W805" s="62"/>
      <c r="X805" s="62"/>
      <c r="Y805" s="62"/>
      <c r="Z805" s="65"/>
      <c r="AA805" s="92"/>
      <c r="AB805" s="92"/>
      <c r="AC805" s="93"/>
      <c r="AD805" s="112"/>
    </row>
    <row r="806" spans="1:30" ht="14.85" customHeight="1">
      <c r="A806" s="453"/>
      <c r="B806" s="453"/>
      <c r="C806" s="453"/>
      <c r="D806" s="480"/>
      <c r="E806" s="474"/>
      <c r="F806" s="45"/>
      <c r="G806" s="453"/>
      <c r="H806" s="453"/>
      <c r="I806" s="510"/>
      <c r="J806" s="511"/>
      <c r="U806" s="81"/>
      <c r="V806" s="62"/>
      <c r="W806" s="62"/>
      <c r="X806" s="62"/>
      <c r="Y806" s="62"/>
      <c r="Z806" s="65"/>
      <c r="AA806" s="92"/>
      <c r="AB806" s="92"/>
      <c r="AC806" s="93"/>
      <c r="AD806" s="112"/>
    </row>
    <row r="807" spans="1:30" ht="14.85" customHeight="1">
      <c r="A807" s="453"/>
      <c r="B807" s="453"/>
      <c r="C807" s="453"/>
      <c r="D807" s="480"/>
      <c r="E807" s="474"/>
      <c r="F807" s="45"/>
      <c r="G807" s="453"/>
      <c r="H807" s="453"/>
      <c r="I807" s="510"/>
      <c r="J807" s="511"/>
      <c r="U807" s="81"/>
      <c r="V807" s="62"/>
      <c r="W807" s="62"/>
      <c r="X807" s="62"/>
      <c r="Y807" s="62"/>
      <c r="Z807" s="65"/>
      <c r="AA807" s="92"/>
      <c r="AB807" s="92"/>
      <c r="AC807" s="93"/>
      <c r="AD807" s="112"/>
    </row>
    <row r="808" spans="1:30" ht="14.85" customHeight="1">
      <c r="A808" s="453"/>
      <c r="B808" s="453"/>
      <c r="C808" s="453"/>
      <c r="D808" s="480"/>
      <c r="E808" s="474"/>
      <c r="F808" s="45"/>
      <c r="G808" s="453"/>
      <c r="H808" s="453"/>
      <c r="I808" s="510"/>
      <c r="J808" s="511"/>
      <c r="U808" s="81"/>
      <c r="V808" s="62"/>
      <c r="W808" s="62"/>
      <c r="X808" s="62"/>
      <c r="Y808" s="62"/>
      <c r="Z808" s="65"/>
      <c r="AA808" s="92"/>
      <c r="AB808" s="92"/>
      <c r="AC808" s="93"/>
      <c r="AD808" s="112"/>
    </row>
    <row r="809" spans="1:30" ht="14.85" customHeight="1">
      <c r="G809" s="453" t="s">
        <v>13</v>
      </c>
      <c r="H809" s="453"/>
      <c r="I809" s="510">
        <f>SUM(I803:J808)</f>
        <v>9000</v>
      </c>
      <c r="J809" s="511"/>
      <c r="U809" s="81"/>
      <c r="V809" s="62"/>
      <c r="W809" s="62"/>
      <c r="X809" s="62"/>
      <c r="Y809" s="62"/>
      <c r="Z809" s="62"/>
      <c r="AA809" s="92"/>
      <c r="AB809" s="92"/>
      <c r="AC809" s="93"/>
      <c r="AD809" s="112"/>
    </row>
    <row r="810" spans="1:30" ht="5.25" customHeight="1">
      <c r="G810" s="46"/>
      <c r="H810" s="46"/>
      <c r="I810" s="42"/>
      <c r="J810" s="79"/>
      <c r="U810" s="81"/>
      <c r="V810" s="62"/>
      <c r="W810" s="62"/>
      <c r="X810" s="62"/>
      <c r="Y810" s="62"/>
      <c r="Z810" s="62"/>
      <c r="AA810" s="73"/>
      <c r="AB810" s="73"/>
      <c r="AC810" s="93"/>
      <c r="AD810" s="112"/>
    </row>
    <row r="811" spans="1:30" ht="18">
      <c r="A811" s="76" t="s">
        <v>30</v>
      </c>
      <c r="B811" s="77"/>
      <c r="G811" s="46"/>
      <c r="H811" s="46"/>
      <c r="I811" s="42"/>
      <c r="J811" s="79"/>
      <c r="U811" s="83"/>
      <c r="V811" s="66"/>
      <c r="W811" s="62"/>
      <c r="X811" s="62"/>
      <c r="Y811" s="62"/>
      <c r="Z811" s="62"/>
      <c r="AA811" s="73"/>
      <c r="AB811" s="73"/>
      <c r="AC811" s="93"/>
      <c r="AD811" s="112"/>
    </row>
    <row r="812" spans="1:30" ht="14.85" customHeight="1">
      <c r="A812" s="464" t="s">
        <v>26</v>
      </c>
      <c r="B812" s="464"/>
      <c r="C812" s="47" t="s">
        <v>31</v>
      </c>
      <c r="D812" s="47" t="s">
        <v>32</v>
      </c>
      <c r="E812" s="464" t="s">
        <v>33</v>
      </c>
      <c r="F812" s="464"/>
      <c r="G812" s="464" t="s">
        <v>34</v>
      </c>
      <c r="H812" s="464"/>
      <c r="I812" s="499" t="s">
        <v>11</v>
      </c>
      <c r="J812" s="499"/>
      <c r="U812" s="81"/>
      <c r="V812" s="62"/>
      <c r="W812" s="65"/>
      <c r="X812" s="65"/>
      <c r="Y812" s="62"/>
      <c r="Z812" s="62"/>
      <c r="AA812" s="92"/>
      <c r="AB812" s="92"/>
      <c r="AC812" s="93"/>
      <c r="AD812" s="112"/>
    </row>
    <row r="813" spans="1:30" ht="14.85" customHeight="1">
      <c r="A813" s="453"/>
      <c r="B813" s="453"/>
      <c r="C813" s="5"/>
      <c r="D813" s="5"/>
      <c r="E813" s="453"/>
      <c r="F813" s="453"/>
      <c r="G813" s="453"/>
      <c r="H813" s="453"/>
      <c r="I813" s="492"/>
      <c r="J813" s="492"/>
      <c r="U813" s="81"/>
      <c r="V813" s="62"/>
      <c r="W813" s="62"/>
      <c r="X813" s="62"/>
      <c r="Y813" s="62"/>
      <c r="Z813" s="62"/>
      <c r="AA813" s="92"/>
      <c r="AB813" s="92"/>
      <c r="AC813" s="93"/>
      <c r="AD813" s="112"/>
    </row>
    <row r="814" spans="1:30" ht="14.85" customHeight="1">
      <c r="A814" s="453"/>
      <c r="B814" s="453"/>
      <c r="C814" s="5"/>
      <c r="D814" s="5"/>
      <c r="E814" s="453"/>
      <c r="F814" s="453"/>
      <c r="G814" s="453"/>
      <c r="H814" s="453"/>
      <c r="I814" s="492"/>
      <c r="J814" s="492"/>
      <c r="U814" s="81"/>
      <c r="V814" s="62"/>
      <c r="W814" s="62"/>
      <c r="X814" s="62"/>
      <c r="Y814" s="62"/>
      <c r="Z814" s="62"/>
      <c r="AA814" s="92"/>
      <c r="AB814" s="92"/>
      <c r="AC814" s="93"/>
      <c r="AD814" s="112"/>
    </row>
    <row r="815" spans="1:30" ht="14.85" customHeight="1">
      <c r="A815" s="453"/>
      <c r="B815" s="453"/>
      <c r="C815" s="5"/>
      <c r="D815" s="5"/>
      <c r="E815" s="453"/>
      <c r="F815" s="453"/>
      <c r="G815" s="453"/>
      <c r="H815" s="453"/>
      <c r="I815" s="492"/>
      <c r="J815" s="492"/>
      <c r="U815" s="81"/>
      <c r="V815" s="62"/>
      <c r="W815" s="62"/>
      <c r="X815" s="62"/>
      <c r="Y815" s="62"/>
      <c r="Z815" s="62"/>
      <c r="AA815" s="92"/>
      <c r="AB815" s="92"/>
      <c r="AC815" s="93"/>
      <c r="AD815" s="112"/>
    </row>
    <row r="816" spans="1:30" ht="14.85" customHeight="1">
      <c r="A816" s="78"/>
      <c r="B816" s="46"/>
      <c r="E816" s="46"/>
      <c r="F816" s="46"/>
      <c r="G816" s="453" t="s">
        <v>13</v>
      </c>
      <c r="H816" s="453"/>
      <c r="I816" s="492">
        <f>SUM(I813:J815)</f>
        <v>0</v>
      </c>
      <c r="J816" s="492"/>
      <c r="U816" s="80"/>
      <c r="V816" s="65"/>
      <c r="W816" s="62"/>
      <c r="X816" s="62"/>
      <c r="Y816" s="65"/>
      <c r="Z816" s="65"/>
      <c r="AA816" s="92"/>
      <c r="AB816" s="92"/>
      <c r="AC816" s="93"/>
      <c r="AD816" s="112"/>
    </row>
    <row r="817" spans="1:30" ht="6.75" customHeight="1">
      <c r="A817" s="78"/>
      <c r="B817" s="46"/>
      <c r="E817" s="46"/>
      <c r="F817" s="46"/>
      <c r="G817" s="46"/>
      <c r="H817" s="46"/>
      <c r="I817" s="42"/>
      <c r="J817" s="79"/>
      <c r="U817" s="80"/>
      <c r="V817" s="65"/>
      <c r="W817" s="62"/>
      <c r="X817" s="62"/>
      <c r="Y817" s="65"/>
      <c r="Z817" s="65"/>
      <c r="AA817" s="73"/>
      <c r="AB817" s="73"/>
      <c r="AC817" s="94"/>
      <c r="AD817" s="75"/>
    </row>
    <row r="818" spans="1:30" ht="18">
      <c r="A818" s="76" t="s">
        <v>35</v>
      </c>
      <c r="U818" s="83"/>
      <c r="V818" s="62"/>
      <c r="W818" s="62"/>
      <c r="X818" s="62"/>
      <c r="Y818" s="62"/>
      <c r="Z818" s="62"/>
      <c r="AA818" s="92"/>
      <c r="AB818" s="92"/>
      <c r="AC818" s="62"/>
      <c r="AD818" s="111"/>
    </row>
    <row r="819" spans="1:30" ht="32.25" customHeight="1">
      <c r="A819" s="456" t="s">
        <v>36</v>
      </c>
      <c r="B819" s="457"/>
      <c r="C819" s="457"/>
      <c r="D819" s="457"/>
      <c r="E819" s="457"/>
      <c r="F819" s="458"/>
      <c r="G819" s="537" t="s">
        <v>42</v>
      </c>
      <c r="H819" s="538"/>
      <c r="I819" s="555" t="s">
        <v>11</v>
      </c>
      <c r="J819" s="556"/>
      <c r="U819" s="81"/>
      <c r="V819" s="62"/>
      <c r="W819" s="62"/>
      <c r="X819" s="62"/>
      <c r="Y819" s="62"/>
      <c r="Z819" s="62"/>
      <c r="AA819" s="103"/>
      <c r="AB819" s="103"/>
      <c r="AC819" s="93"/>
      <c r="AD819" s="112"/>
    </row>
    <row r="820" spans="1:30" ht="14.85" customHeight="1">
      <c r="A820" s="480" t="s">
        <v>43</v>
      </c>
      <c r="B820" s="474"/>
      <c r="C820" s="474"/>
      <c r="D820" s="474"/>
      <c r="E820" s="474"/>
      <c r="F820" s="502"/>
      <c r="G820" s="641" t="s">
        <v>286</v>
      </c>
      <c r="H820" s="453"/>
      <c r="I820" s="492" t="e">
        <f>#REF!</f>
        <v>#REF!</v>
      </c>
      <c r="J820" s="492"/>
      <c r="U820" s="81"/>
      <c r="V820" s="62"/>
      <c r="W820" s="62"/>
      <c r="X820" s="62"/>
      <c r="Y820" s="62"/>
      <c r="Z820" s="62"/>
      <c r="AA820" s="92"/>
      <c r="AB820" s="92"/>
      <c r="AC820" s="93"/>
      <c r="AD820" s="112"/>
    </row>
    <row r="821" spans="1:30" ht="14.85" customHeight="1">
      <c r="A821" s="480"/>
      <c r="B821" s="474"/>
      <c r="C821" s="474"/>
      <c r="D821" s="474"/>
      <c r="E821" s="474"/>
      <c r="F821" s="502"/>
      <c r="G821" s="453"/>
      <c r="H821" s="453"/>
      <c r="I821" s="492"/>
      <c r="J821" s="492"/>
      <c r="U821" s="81"/>
      <c r="V821" s="62"/>
      <c r="W821" s="62"/>
      <c r="X821" s="62"/>
      <c r="Y821" s="62"/>
      <c r="Z821" s="62"/>
      <c r="AA821" s="92"/>
      <c r="AB821" s="92"/>
      <c r="AC821" s="93"/>
      <c r="AD821" s="112"/>
    </row>
    <row r="822" spans="1:30" ht="14.85" customHeight="1">
      <c r="A822" s="461"/>
      <c r="B822" s="462"/>
      <c r="E822" s="462"/>
      <c r="F822" s="462"/>
      <c r="G822" s="453" t="s">
        <v>13</v>
      </c>
      <c r="H822" s="453"/>
      <c r="I822" s="492" t="e">
        <f>SUM(I820:J821)</f>
        <v>#REF!</v>
      </c>
      <c r="J822" s="492"/>
      <c r="U822" s="81"/>
      <c r="V822" s="62"/>
      <c r="W822" s="62"/>
      <c r="X822" s="62"/>
      <c r="Y822" s="62"/>
      <c r="Z822" s="62"/>
      <c r="AA822" s="92"/>
      <c r="AB822" s="92"/>
      <c r="AC822" s="93"/>
      <c r="AD822" s="112"/>
    </row>
    <row r="823" spans="1:30" ht="6.75" customHeight="1">
      <c r="G823" s="500"/>
      <c r="H823" s="500"/>
      <c r="I823" s="535"/>
      <c r="J823" s="536"/>
      <c r="U823" s="81"/>
      <c r="V823" s="62"/>
      <c r="W823" s="62"/>
      <c r="X823" s="62"/>
      <c r="Y823" s="62"/>
      <c r="Z823" s="62"/>
      <c r="AA823" s="92"/>
      <c r="AB823" s="92"/>
      <c r="AC823" s="93"/>
      <c r="AD823" s="112"/>
    </row>
    <row r="824" spans="1:30" ht="18">
      <c r="A824" s="76" t="s">
        <v>38</v>
      </c>
      <c r="G824" s="46"/>
      <c r="H824" s="46"/>
      <c r="I824" s="42"/>
      <c r="J824" s="79"/>
      <c r="U824" s="83"/>
      <c r="V824" s="62"/>
      <c r="W824" s="62"/>
      <c r="X824" s="62"/>
      <c r="Y824" s="62"/>
      <c r="Z824" s="62"/>
      <c r="AA824" s="73"/>
      <c r="AB824" s="73"/>
      <c r="AC824" s="93"/>
      <c r="AD824" s="112"/>
    </row>
    <row r="825" spans="1:30">
      <c r="A825" s="463" t="s">
        <v>25</v>
      </c>
      <c r="B825" s="463"/>
      <c r="C825" s="463"/>
      <c r="D825" s="463"/>
      <c r="E825" s="463"/>
      <c r="F825" s="463"/>
      <c r="G825" s="463" t="s">
        <v>39</v>
      </c>
      <c r="H825" s="463"/>
      <c r="I825" s="477" t="s">
        <v>11</v>
      </c>
      <c r="J825" s="477"/>
      <c r="U825" s="81"/>
      <c r="V825" s="62"/>
      <c r="W825" s="62"/>
      <c r="X825" s="62"/>
      <c r="Y825" s="62"/>
      <c r="Z825" s="62"/>
      <c r="AA825" s="92"/>
      <c r="AB825" s="92"/>
      <c r="AC825" s="62"/>
      <c r="AD825" s="111"/>
    </row>
    <row r="826" spans="1:30" ht="14.85" customHeight="1">
      <c r="A826" s="469" t="s">
        <v>147</v>
      </c>
      <c r="B826" s="469"/>
      <c r="C826" s="469"/>
      <c r="D826" s="469"/>
      <c r="E826" s="469"/>
      <c r="F826" s="532"/>
      <c r="G826" s="533">
        <f>$G$47</f>
        <v>0.25</v>
      </c>
      <c r="H826" s="533"/>
      <c r="I826" s="534" t="e">
        <f>(I822+I816+I809+I799)*G826</f>
        <v>#REF!</v>
      </c>
      <c r="J826" s="534"/>
      <c r="U826" s="81"/>
      <c r="V826" s="62"/>
      <c r="W826" s="62"/>
      <c r="X826" s="62"/>
      <c r="Y826" s="62"/>
      <c r="Z826" s="62"/>
      <c r="AA826" s="92"/>
      <c r="AB826" s="92"/>
      <c r="AC826" s="62"/>
      <c r="AD826" s="111"/>
    </row>
    <row r="827" spans="1:30" ht="14.85" customHeight="1">
      <c r="A827" s="483"/>
      <c r="B827" s="484"/>
      <c r="C827" s="484"/>
      <c r="D827" s="484"/>
      <c r="E827" s="484"/>
      <c r="F827" s="484"/>
      <c r="G827" s="453" t="s">
        <v>13</v>
      </c>
      <c r="H827" s="453"/>
      <c r="I827" s="492" t="e">
        <f>I826</f>
        <v>#REF!</v>
      </c>
      <c r="J827" s="492"/>
      <c r="U827" s="81"/>
      <c r="V827" s="62"/>
      <c r="W827" s="62"/>
      <c r="X827" s="62"/>
      <c r="Y827" s="62"/>
      <c r="Z827" s="62"/>
      <c r="AA827" s="92"/>
      <c r="AB827" s="92"/>
      <c r="AC827" s="62"/>
      <c r="AD827" s="111"/>
    </row>
    <row r="828" spans="1:30" ht="14.85" customHeight="1">
      <c r="A828" s="483"/>
      <c r="B828" s="484"/>
      <c r="C828" s="484"/>
      <c r="D828" s="484"/>
      <c r="E828" s="484"/>
      <c r="F828" s="484"/>
      <c r="G828" s="489"/>
      <c r="H828" s="489"/>
      <c r="I828" s="490"/>
      <c r="J828" s="491"/>
      <c r="U828" s="81"/>
      <c r="V828" s="62"/>
      <c r="W828" s="62"/>
      <c r="X828" s="62"/>
      <c r="Y828" s="62"/>
      <c r="Z828" s="62"/>
      <c r="AA828" s="92"/>
      <c r="AB828" s="92"/>
      <c r="AC828" s="62"/>
      <c r="AD828" s="111"/>
    </row>
    <row r="829" spans="1:30" ht="14.85" customHeight="1">
      <c r="A829" s="453" t="s">
        <v>148</v>
      </c>
      <c r="B829" s="453"/>
      <c r="C829" s="453"/>
      <c r="D829" s="453"/>
      <c r="E829" s="453"/>
      <c r="F829" s="453"/>
      <c r="G829" s="453"/>
      <c r="H829" s="453"/>
      <c r="I829" s="492" t="e">
        <f>I827+I822+I816+I809+I799</f>
        <v>#REF!</v>
      </c>
      <c r="J829" s="492"/>
      <c r="U829" s="81"/>
      <c r="V829" s="62"/>
      <c r="W829" s="62"/>
      <c r="X829" s="62"/>
      <c r="Y829" s="62"/>
      <c r="Z829" s="62"/>
      <c r="AA829" s="92"/>
      <c r="AB829" s="92"/>
      <c r="AC829" s="62"/>
      <c r="AD829" s="111"/>
    </row>
    <row r="830" spans="1:30" ht="20.25">
      <c r="A830" s="518" t="s">
        <v>16</v>
      </c>
      <c r="B830" s="519"/>
      <c r="C830" s="519"/>
      <c r="D830" s="519"/>
      <c r="E830" s="519"/>
      <c r="F830" s="519"/>
      <c r="G830" s="519"/>
      <c r="H830" s="519"/>
      <c r="I830" s="519"/>
      <c r="J830" s="544"/>
      <c r="U830" s="109"/>
      <c r="V830" s="95"/>
      <c r="W830" s="95"/>
      <c r="X830" s="95"/>
      <c r="Y830" s="95"/>
      <c r="Z830" s="95"/>
      <c r="AA830" s="99"/>
      <c r="AB830" s="99"/>
      <c r="AC830" s="95"/>
      <c r="AD830" s="110"/>
    </row>
    <row r="831" spans="1:30" s="6" customFormat="1" ht="8.25" customHeight="1">
      <c r="A831" s="70"/>
      <c r="B831" s="11"/>
      <c r="C831" s="11"/>
      <c r="D831" s="11"/>
      <c r="E831" s="11"/>
      <c r="F831" s="11"/>
      <c r="G831" s="11"/>
      <c r="H831" s="11"/>
      <c r="I831" s="67"/>
      <c r="J831" s="84"/>
      <c r="U831" s="57"/>
      <c r="V831" s="63"/>
      <c r="W831" s="63"/>
      <c r="X831" s="63"/>
      <c r="Y831" s="63"/>
      <c r="Z831" s="63"/>
      <c r="AA831" s="100"/>
      <c r="AB831" s="100"/>
      <c r="AC831" s="63"/>
      <c r="AD831" s="58"/>
    </row>
    <row r="832" spans="1:30" ht="14.85" customHeight="1">
      <c r="A832" s="501" t="s">
        <v>4</v>
      </c>
      <c r="B832" s="501"/>
      <c r="C832" s="453" t="str">
        <f>$C$3</f>
        <v>READECUACIÓN SEDE SERVICIOS GENERALES</v>
      </c>
      <c r="D832" s="453"/>
      <c r="E832" s="453"/>
      <c r="F832" s="453"/>
      <c r="G832" s="453"/>
      <c r="H832" s="453"/>
      <c r="I832" s="453"/>
      <c r="J832" s="453"/>
      <c r="U832" s="81"/>
      <c r="V832" s="62"/>
      <c r="W832" s="62"/>
      <c r="X832" s="62"/>
      <c r="Y832" s="62"/>
      <c r="Z832" s="62"/>
      <c r="AA832" s="92"/>
      <c r="AB832" s="92"/>
      <c r="AC832" s="62"/>
      <c r="AD832" s="111"/>
    </row>
    <row r="833" spans="1:30" ht="14.85" customHeight="1">
      <c r="A833" s="501" t="s">
        <v>5</v>
      </c>
      <c r="B833" s="501"/>
      <c r="C833" s="453" t="str">
        <f>$C$4</f>
        <v>UNIVERSIDAD DEL CAUCA -SERVICIOS GENERALES</v>
      </c>
      <c r="D833" s="453"/>
      <c r="E833" s="453"/>
      <c r="F833" s="453"/>
      <c r="G833" s="453"/>
      <c r="H833" s="453"/>
      <c r="I833" s="453"/>
      <c r="J833" s="453"/>
      <c r="U833" s="81"/>
      <c r="V833" s="62"/>
      <c r="W833" s="62"/>
      <c r="X833" s="62"/>
      <c r="Y833" s="62"/>
      <c r="Z833" s="62"/>
      <c r="AA833" s="92"/>
      <c r="AB833" s="92"/>
      <c r="AC833" s="62"/>
      <c r="AD833" s="111"/>
    </row>
    <row r="834" spans="1:30" ht="14.85" customHeight="1">
      <c r="A834" s="501" t="s">
        <v>17</v>
      </c>
      <c r="B834" s="501"/>
      <c r="C834" s="453" t="str">
        <f>$C$5</f>
        <v>UNIVERSIDAD DEL CAUCA</v>
      </c>
      <c r="D834" s="453"/>
      <c r="E834" s="453"/>
      <c r="F834" s="453"/>
      <c r="G834" s="453"/>
      <c r="H834" s="453"/>
      <c r="I834" s="453"/>
      <c r="J834" s="453"/>
      <c r="U834" s="81"/>
      <c r="V834" s="62"/>
      <c r="W834" s="62"/>
      <c r="X834" s="62"/>
      <c r="Y834" s="62"/>
      <c r="Z834" s="62"/>
      <c r="AA834" s="92"/>
      <c r="AB834" s="92"/>
      <c r="AC834" s="62"/>
      <c r="AD834" s="111"/>
    </row>
    <row r="835" spans="1:30" ht="14.85" customHeight="1">
      <c r="A835" s="482" t="s">
        <v>18</v>
      </c>
      <c r="B835" s="472"/>
      <c r="C835" s="480" t="str">
        <f>$C$6</f>
        <v>ING. JOHN JAIRO LEDEZMA SOLANO</v>
      </c>
      <c r="D835" s="474"/>
      <c r="E835" s="474"/>
      <c r="F835" s="474"/>
      <c r="G835" s="474"/>
      <c r="H835" s="474"/>
      <c r="I835" s="474"/>
      <c r="J835" s="502"/>
      <c r="U835" s="81"/>
      <c r="V835" s="62"/>
      <c r="W835" s="62"/>
      <c r="X835" s="62"/>
      <c r="Y835" s="62"/>
      <c r="Z835" s="62"/>
      <c r="AA835" s="92"/>
      <c r="AB835" s="92"/>
      <c r="AC835" s="62"/>
      <c r="AD835" s="111"/>
    </row>
    <row r="836" spans="1:30" ht="14.85" customHeight="1">
      <c r="A836" s="501" t="s">
        <v>6</v>
      </c>
      <c r="B836" s="501"/>
      <c r="C836" s="539" t="str">
        <f>$C$7</f>
        <v>FEBRERO DE 2011</v>
      </c>
      <c r="D836" s="540"/>
      <c r="E836" s="540"/>
      <c r="F836" s="531" t="str">
        <f>$F$7</f>
        <v>MP 19202-128892 CAU</v>
      </c>
      <c r="G836" s="531"/>
      <c r="H836" s="531"/>
      <c r="I836" s="531"/>
      <c r="J836" s="531"/>
      <c r="U836" s="81"/>
      <c r="V836" s="62"/>
      <c r="W836" s="62"/>
      <c r="X836" s="62"/>
      <c r="Y836" s="62"/>
      <c r="Z836" s="62"/>
      <c r="AA836" s="92"/>
      <c r="AB836" s="92"/>
      <c r="AC836" s="62"/>
      <c r="AD836" s="111"/>
    </row>
    <row r="837" spans="1:30" ht="4.5" customHeight="1">
      <c r="B837" s="72"/>
      <c r="C837" s="72"/>
      <c r="D837" s="72"/>
      <c r="E837" s="72"/>
      <c r="F837" s="72"/>
      <c r="G837" s="72"/>
      <c r="U837" s="81"/>
      <c r="V837" s="64"/>
      <c r="W837" s="64"/>
      <c r="X837" s="64"/>
      <c r="Y837" s="64"/>
      <c r="Z837" s="64"/>
      <c r="AA837" s="102"/>
      <c r="AB837" s="92"/>
      <c r="AC837" s="62"/>
      <c r="AD837" s="111"/>
    </row>
    <row r="838" spans="1:30" ht="14.85" customHeight="1">
      <c r="A838" s="5" t="s">
        <v>9</v>
      </c>
      <c r="B838" s="549" t="s">
        <v>8</v>
      </c>
      <c r="C838" s="453" t="e">
        <f>#REF!</f>
        <v>#REF!</v>
      </c>
      <c r="D838" s="453"/>
      <c r="E838" s="453"/>
      <c r="F838" s="549" t="s">
        <v>10</v>
      </c>
      <c r="G838" s="549" t="e">
        <f>#REF!</f>
        <v>#REF!</v>
      </c>
      <c r="H838" s="513" t="s">
        <v>23</v>
      </c>
      <c r="I838" s="500"/>
      <c r="J838" s="514"/>
      <c r="U838" s="81"/>
      <c r="V838" s="62"/>
      <c r="W838" s="62"/>
      <c r="X838" s="62"/>
      <c r="Y838" s="62"/>
      <c r="Z838" s="62"/>
      <c r="AA838" s="92"/>
      <c r="AB838" s="92"/>
      <c r="AC838" s="62"/>
      <c r="AD838" s="111"/>
    </row>
    <row r="839" spans="1:30" ht="14.85" customHeight="1">
      <c r="A839" s="59" t="e">
        <f>#REF!</f>
        <v>#REF!</v>
      </c>
      <c r="B839" s="550"/>
      <c r="C839" s="453"/>
      <c r="D839" s="453"/>
      <c r="E839" s="453"/>
      <c r="F839" s="550"/>
      <c r="G839" s="550"/>
      <c r="H839" s="1"/>
      <c r="I839" s="68" t="s">
        <v>24</v>
      </c>
      <c r="J839" s="69"/>
      <c r="U839" s="82"/>
      <c r="V839" s="62"/>
      <c r="W839" s="62"/>
      <c r="X839" s="62"/>
      <c r="Y839" s="62"/>
      <c r="Z839" s="62"/>
      <c r="AA839" s="92"/>
      <c r="AB839" s="73"/>
      <c r="AC839" s="65"/>
      <c r="AD839" s="56"/>
    </row>
    <row r="840" spans="1:30" ht="14.85" customHeight="1">
      <c r="A840" s="5" t="s">
        <v>9</v>
      </c>
      <c r="B840" s="549" t="s">
        <v>7</v>
      </c>
      <c r="C840" s="559" t="e">
        <f>#REF!</f>
        <v>#REF!</v>
      </c>
      <c r="D840" s="560"/>
      <c r="E840" s="561"/>
      <c r="F840" s="480" t="s">
        <v>22</v>
      </c>
      <c r="G840" s="502"/>
      <c r="H840" s="513"/>
      <c r="I840" s="500"/>
      <c r="J840" s="514"/>
      <c r="U840" s="81"/>
      <c r="V840" s="62"/>
      <c r="W840" s="62"/>
      <c r="X840" s="62"/>
      <c r="Y840" s="62"/>
      <c r="Z840" s="62"/>
      <c r="AA840" s="92"/>
      <c r="AB840" s="92"/>
      <c r="AC840" s="62"/>
      <c r="AD840" s="111"/>
    </row>
    <row r="841" spans="1:30" ht="14.85" customHeight="1">
      <c r="A841" s="60" t="e">
        <f>#REF!</f>
        <v>#REF!</v>
      </c>
      <c r="B841" s="550"/>
      <c r="C841" s="562"/>
      <c r="D841" s="563"/>
      <c r="E841" s="564"/>
      <c r="F841" s="515"/>
      <c r="G841" s="516"/>
      <c r="H841" s="516"/>
      <c r="I841" s="516"/>
      <c r="J841" s="517"/>
      <c r="U841" s="82"/>
      <c r="V841" s="62"/>
      <c r="W841" s="62"/>
      <c r="X841" s="62"/>
      <c r="Y841" s="62"/>
      <c r="Z841" s="62"/>
      <c r="AA841" s="92"/>
      <c r="AB841" s="92"/>
      <c r="AC841" s="62"/>
      <c r="AD841" s="111"/>
    </row>
    <row r="842" spans="1:30" ht="3.75" customHeight="1">
      <c r="U842" s="81"/>
      <c r="V842" s="62"/>
      <c r="W842" s="62"/>
      <c r="X842" s="62"/>
      <c r="Y842" s="62"/>
      <c r="Z842" s="62"/>
      <c r="AA842" s="92"/>
      <c r="AB842" s="92"/>
      <c r="AC842" s="62"/>
      <c r="AD842" s="111"/>
    </row>
    <row r="843" spans="1:30" ht="18">
      <c r="A843" s="557" t="s">
        <v>27</v>
      </c>
      <c r="B843" s="558"/>
      <c r="U843" s="83"/>
      <c r="V843" s="66"/>
      <c r="W843" s="62"/>
      <c r="X843" s="62"/>
      <c r="Y843" s="62"/>
      <c r="Z843" s="62"/>
      <c r="AA843" s="92"/>
      <c r="AB843" s="92"/>
      <c r="AC843" s="62"/>
      <c r="AD843" s="111"/>
    </row>
    <row r="844" spans="1:30" ht="33" customHeight="1">
      <c r="A844" s="464" t="s">
        <v>25</v>
      </c>
      <c r="B844" s="464"/>
      <c r="C844" s="464"/>
      <c r="D844" s="47" t="s">
        <v>28</v>
      </c>
      <c r="E844" s="537" t="s">
        <v>14</v>
      </c>
      <c r="F844" s="538"/>
      <c r="G844" s="537" t="s">
        <v>12</v>
      </c>
      <c r="H844" s="538"/>
      <c r="I844" s="456" t="s">
        <v>11</v>
      </c>
      <c r="J844" s="458"/>
      <c r="U844" s="81"/>
      <c r="V844" s="62"/>
      <c r="W844" s="62"/>
      <c r="X844" s="65"/>
      <c r="Y844" s="96"/>
      <c r="Z844" s="96"/>
      <c r="AA844" s="103"/>
      <c r="AB844" s="103"/>
      <c r="AC844" s="62"/>
      <c r="AD844" s="111"/>
    </row>
    <row r="845" spans="1:30" ht="14.85" customHeight="1">
      <c r="A845" s="532" t="s">
        <v>79</v>
      </c>
      <c r="B845" s="521"/>
      <c r="C845" s="578"/>
      <c r="D845" s="48" t="s">
        <v>41</v>
      </c>
      <c r="E845" s="475"/>
      <c r="F845" s="476"/>
      <c r="G845" s="475"/>
      <c r="H845" s="476"/>
      <c r="I845" s="467" t="e">
        <f>I870*0.05</f>
        <v>#REF!</v>
      </c>
      <c r="J845" s="468"/>
      <c r="U845" s="81"/>
      <c r="V845" s="62"/>
      <c r="W845" s="62"/>
      <c r="X845" s="61"/>
      <c r="Y845" s="96"/>
      <c r="Z845" s="96"/>
      <c r="AA845" s="103"/>
      <c r="AB845" s="103"/>
      <c r="AC845" s="62"/>
      <c r="AD845" s="111"/>
    </row>
    <row r="846" spans="1:30" ht="14.85" customHeight="1">
      <c r="A846" s="469"/>
      <c r="B846" s="469"/>
      <c r="C846" s="469"/>
      <c r="D846" s="8"/>
      <c r="E846" s="532"/>
      <c r="F846" s="578"/>
      <c r="G846" s="469"/>
      <c r="H846" s="469"/>
      <c r="I846" s="467"/>
      <c r="J846" s="582"/>
      <c r="U846" s="81"/>
      <c r="V846" s="62"/>
      <c r="W846" s="62"/>
      <c r="X846" s="62"/>
      <c r="Y846" s="62"/>
      <c r="Z846" s="62"/>
      <c r="AA846" s="92"/>
      <c r="AB846" s="92"/>
      <c r="AC846" s="93"/>
      <c r="AD846" s="112"/>
    </row>
    <row r="847" spans="1:30" ht="14.85" customHeight="1">
      <c r="G847" s="453" t="s">
        <v>13</v>
      </c>
      <c r="H847" s="453"/>
      <c r="I847" s="510" t="e">
        <f>SUM(I845:J846)</f>
        <v>#REF!</v>
      </c>
      <c r="J847" s="511"/>
      <c r="U847" s="81"/>
      <c r="V847" s="62"/>
      <c r="W847" s="62"/>
      <c r="X847" s="62"/>
      <c r="Y847" s="62"/>
      <c r="Z847" s="62"/>
      <c r="AA847" s="92"/>
      <c r="AB847" s="92"/>
      <c r="AC847" s="93"/>
      <c r="AD847" s="112"/>
    </row>
    <row r="848" spans="1:30" ht="6" customHeight="1">
      <c r="U848" s="81"/>
      <c r="V848" s="62"/>
      <c r="W848" s="62"/>
      <c r="X848" s="62"/>
      <c r="Y848" s="62"/>
      <c r="Z848" s="62"/>
      <c r="AA848" s="92"/>
      <c r="AB848" s="92"/>
      <c r="AC848" s="62"/>
      <c r="AD848" s="111"/>
    </row>
    <row r="849" spans="1:30" ht="15.75" customHeight="1">
      <c r="A849" s="76" t="s">
        <v>29</v>
      </c>
      <c r="U849" s="83"/>
      <c r="V849" s="62"/>
      <c r="W849" s="62"/>
      <c r="X849" s="62"/>
      <c r="Y849" s="62"/>
      <c r="Z849" s="62"/>
      <c r="AA849" s="92"/>
      <c r="AB849" s="92"/>
      <c r="AC849" s="62"/>
      <c r="AD849" s="111"/>
    </row>
    <row r="850" spans="1:30" ht="15.75" customHeight="1">
      <c r="A850" s="456" t="s">
        <v>25</v>
      </c>
      <c r="B850" s="457"/>
      <c r="C850" s="458"/>
      <c r="D850" s="537" t="s">
        <v>2</v>
      </c>
      <c r="E850" s="538"/>
      <c r="F850" s="3" t="s">
        <v>0</v>
      </c>
      <c r="G850" s="537" t="s">
        <v>15</v>
      </c>
      <c r="H850" s="538"/>
      <c r="I850" s="576" t="s">
        <v>11</v>
      </c>
      <c r="J850" s="577"/>
      <c r="U850" s="81"/>
      <c r="V850" s="62"/>
      <c r="W850" s="62"/>
      <c r="X850" s="96"/>
      <c r="Y850" s="96"/>
      <c r="Z850" s="61"/>
      <c r="AA850" s="103"/>
      <c r="AB850" s="103"/>
      <c r="AC850" s="62"/>
      <c r="AD850" s="111"/>
    </row>
    <row r="851" spans="1:30" ht="14.85" customHeight="1">
      <c r="A851" s="453"/>
      <c r="B851" s="453"/>
      <c r="C851" s="453"/>
      <c r="D851" s="480"/>
      <c r="E851" s="474"/>
      <c r="F851" s="45"/>
      <c r="G851" s="453"/>
      <c r="H851" s="453"/>
      <c r="I851" s="510"/>
      <c r="J851" s="511"/>
      <c r="U851" s="81"/>
      <c r="V851" s="62"/>
      <c r="W851" s="62"/>
      <c r="X851" s="62"/>
      <c r="Y851" s="62"/>
      <c r="Z851" s="65"/>
      <c r="AA851" s="92"/>
      <c r="AB851" s="92"/>
      <c r="AC851" s="93"/>
      <c r="AD851" s="112"/>
    </row>
    <row r="852" spans="1:30" ht="14.85" customHeight="1">
      <c r="A852" s="453"/>
      <c r="B852" s="453"/>
      <c r="C852" s="453"/>
      <c r="D852" s="480"/>
      <c r="E852" s="474"/>
      <c r="F852" s="45"/>
      <c r="G852" s="453"/>
      <c r="H852" s="453"/>
      <c r="I852" s="510"/>
      <c r="J852" s="511"/>
      <c r="U852" s="81"/>
      <c r="V852" s="62"/>
      <c r="W852" s="62"/>
      <c r="X852" s="62"/>
      <c r="Y852" s="62"/>
      <c r="Z852" s="65"/>
      <c r="AA852" s="92"/>
      <c r="AB852" s="92"/>
      <c r="AC852" s="93"/>
      <c r="AD852" s="112"/>
    </row>
    <row r="853" spans="1:30" ht="14.85" customHeight="1">
      <c r="A853" s="453"/>
      <c r="B853" s="453"/>
      <c r="C853" s="453"/>
      <c r="D853" s="480"/>
      <c r="E853" s="474"/>
      <c r="F853" s="45"/>
      <c r="G853" s="453"/>
      <c r="H853" s="453"/>
      <c r="I853" s="510"/>
      <c r="J853" s="511"/>
      <c r="U853" s="81"/>
      <c r="V853" s="62"/>
      <c r="W853" s="62"/>
      <c r="X853" s="62"/>
      <c r="Y853" s="62"/>
      <c r="Z853" s="65"/>
      <c r="AA853" s="92"/>
      <c r="AB853" s="92"/>
      <c r="AC853" s="93"/>
      <c r="AD853" s="112"/>
    </row>
    <row r="854" spans="1:30" ht="14.85" customHeight="1">
      <c r="A854" s="453"/>
      <c r="B854" s="453"/>
      <c r="C854" s="453"/>
      <c r="D854" s="480"/>
      <c r="E854" s="474"/>
      <c r="F854" s="45"/>
      <c r="G854" s="453"/>
      <c r="H854" s="453"/>
      <c r="I854" s="510"/>
      <c r="J854" s="511"/>
      <c r="U854" s="81"/>
      <c r="V854" s="62"/>
      <c r="W854" s="62"/>
      <c r="X854" s="62"/>
      <c r="Y854" s="62"/>
      <c r="Z854" s="65"/>
      <c r="AA854" s="92"/>
      <c r="AB854" s="92"/>
      <c r="AC854" s="93"/>
      <c r="AD854" s="112"/>
    </row>
    <row r="855" spans="1:30" ht="14.85" customHeight="1">
      <c r="A855" s="453"/>
      <c r="B855" s="453"/>
      <c r="C855" s="453"/>
      <c r="D855" s="480"/>
      <c r="E855" s="474"/>
      <c r="F855" s="45"/>
      <c r="G855" s="453"/>
      <c r="H855" s="453"/>
      <c r="I855" s="510"/>
      <c r="J855" s="511"/>
      <c r="U855" s="81"/>
      <c r="V855" s="62"/>
      <c r="W855" s="62"/>
      <c r="X855" s="62"/>
      <c r="Y855" s="62"/>
      <c r="Z855" s="65"/>
      <c r="AA855" s="92"/>
      <c r="AB855" s="92"/>
      <c r="AC855" s="93"/>
      <c r="AD855" s="112"/>
    </row>
    <row r="856" spans="1:30" ht="14.85" customHeight="1">
      <c r="A856" s="453"/>
      <c r="B856" s="453"/>
      <c r="C856" s="453"/>
      <c r="D856" s="480"/>
      <c r="E856" s="474"/>
      <c r="F856" s="45"/>
      <c r="G856" s="453"/>
      <c r="H856" s="453"/>
      <c r="I856" s="510"/>
      <c r="J856" s="511"/>
      <c r="U856" s="81"/>
      <c r="V856" s="62"/>
      <c r="W856" s="62"/>
      <c r="X856" s="62"/>
      <c r="Y856" s="62"/>
      <c r="Z856" s="65"/>
      <c r="AA856" s="92"/>
      <c r="AB856" s="92"/>
      <c r="AC856" s="93"/>
      <c r="AD856" s="112"/>
    </row>
    <row r="857" spans="1:30" ht="14.85" customHeight="1">
      <c r="G857" s="453" t="s">
        <v>13</v>
      </c>
      <c r="H857" s="453"/>
      <c r="I857" s="510">
        <f>SUM(I851:J856)</f>
        <v>0</v>
      </c>
      <c r="J857" s="511"/>
      <c r="U857" s="81"/>
      <c r="V857" s="62"/>
      <c r="W857" s="62"/>
      <c r="X857" s="62"/>
      <c r="Y857" s="62"/>
      <c r="Z857" s="62"/>
      <c r="AA857" s="92"/>
      <c r="AB857" s="92"/>
      <c r="AC857" s="93"/>
      <c r="AD857" s="112"/>
    </row>
    <row r="858" spans="1:30" ht="5.25" customHeight="1">
      <c r="G858" s="46"/>
      <c r="H858" s="46"/>
      <c r="I858" s="42"/>
      <c r="J858" s="79"/>
      <c r="U858" s="81"/>
      <c r="V858" s="62"/>
      <c r="W858" s="62"/>
      <c r="X858" s="62"/>
      <c r="Y858" s="62"/>
      <c r="Z858" s="62"/>
      <c r="AA858" s="73"/>
      <c r="AB858" s="73"/>
      <c r="AC858" s="93"/>
      <c r="AD858" s="112"/>
    </row>
    <row r="859" spans="1:30" ht="18">
      <c r="A859" s="76" t="s">
        <v>30</v>
      </c>
      <c r="B859" s="77"/>
      <c r="G859" s="46"/>
      <c r="H859" s="46"/>
      <c r="I859" s="42"/>
      <c r="J859" s="79"/>
      <c r="U859" s="83"/>
      <c r="V859" s="66"/>
      <c r="W859" s="62"/>
      <c r="X859" s="62"/>
      <c r="Y859" s="62"/>
      <c r="Z859" s="62"/>
      <c r="AA859" s="73"/>
      <c r="AB859" s="73"/>
      <c r="AC859" s="93"/>
      <c r="AD859" s="112"/>
    </row>
    <row r="860" spans="1:30" ht="14.85" customHeight="1">
      <c r="A860" s="464" t="s">
        <v>26</v>
      </c>
      <c r="B860" s="464"/>
      <c r="C860" s="47" t="s">
        <v>31</v>
      </c>
      <c r="D860" s="47" t="s">
        <v>32</v>
      </c>
      <c r="E860" s="464" t="s">
        <v>33</v>
      </c>
      <c r="F860" s="464"/>
      <c r="G860" s="464" t="s">
        <v>34</v>
      </c>
      <c r="H860" s="464"/>
      <c r="I860" s="499" t="s">
        <v>11</v>
      </c>
      <c r="J860" s="499"/>
      <c r="U860" s="81"/>
      <c r="V860" s="62"/>
      <c r="W860" s="65"/>
      <c r="X860" s="65"/>
      <c r="Y860" s="62"/>
      <c r="Z860" s="62"/>
      <c r="AA860" s="92"/>
      <c r="AB860" s="92"/>
      <c r="AC860" s="93"/>
      <c r="AD860" s="112"/>
    </row>
    <row r="861" spans="1:30" ht="14.85" customHeight="1">
      <c r="A861" s="453"/>
      <c r="B861" s="453"/>
      <c r="C861" s="5"/>
      <c r="D861" s="5"/>
      <c r="E861" s="453"/>
      <c r="F861" s="453"/>
      <c r="G861" s="453"/>
      <c r="H861" s="453"/>
      <c r="I861" s="492"/>
      <c r="J861" s="492"/>
      <c r="U861" s="81"/>
      <c r="V861" s="62"/>
      <c r="W861" s="62"/>
      <c r="X861" s="62"/>
      <c r="Y861" s="62"/>
      <c r="Z861" s="62"/>
      <c r="AA861" s="92"/>
      <c r="AB861" s="92"/>
      <c r="AC861" s="93"/>
      <c r="AD861" s="112"/>
    </row>
    <row r="862" spans="1:30" ht="14.85" customHeight="1">
      <c r="A862" s="453"/>
      <c r="B862" s="453"/>
      <c r="C862" s="5"/>
      <c r="D862" s="5"/>
      <c r="E862" s="453"/>
      <c r="F862" s="453"/>
      <c r="G862" s="453"/>
      <c r="H862" s="453"/>
      <c r="I862" s="492"/>
      <c r="J862" s="492"/>
      <c r="U862" s="81"/>
      <c r="V862" s="62"/>
      <c r="W862" s="62"/>
      <c r="X862" s="62"/>
      <c r="Y862" s="62"/>
      <c r="Z862" s="62"/>
      <c r="AA862" s="92"/>
      <c r="AB862" s="92"/>
      <c r="AC862" s="93"/>
      <c r="AD862" s="112"/>
    </row>
    <row r="863" spans="1:30" ht="14.85" customHeight="1">
      <c r="A863" s="453"/>
      <c r="B863" s="453"/>
      <c r="C863" s="5"/>
      <c r="D863" s="5"/>
      <c r="E863" s="453"/>
      <c r="F863" s="453"/>
      <c r="G863" s="453"/>
      <c r="H863" s="453"/>
      <c r="I863" s="492"/>
      <c r="J863" s="492"/>
      <c r="U863" s="81"/>
      <c r="V863" s="62"/>
      <c r="W863" s="62"/>
      <c r="X863" s="62"/>
      <c r="Y863" s="62"/>
      <c r="Z863" s="62"/>
      <c r="AA863" s="92"/>
      <c r="AB863" s="92"/>
      <c r="AC863" s="93"/>
      <c r="AD863" s="112"/>
    </row>
    <row r="864" spans="1:30" ht="14.85" customHeight="1">
      <c r="A864" s="78"/>
      <c r="B864" s="46"/>
      <c r="E864" s="46"/>
      <c r="F864" s="46"/>
      <c r="G864" s="453" t="s">
        <v>13</v>
      </c>
      <c r="H864" s="453"/>
      <c r="I864" s="492">
        <f>SUM(I861:J863)</f>
        <v>0</v>
      </c>
      <c r="J864" s="492"/>
      <c r="U864" s="80"/>
      <c r="V864" s="65"/>
      <c r="W864" s="62"/>
      <c r="X864" s="62"/>
      <c r="Y864" s="65"/>
      <c r="Z864" s="65"/>
      <c r="AA864" s="92"/>
      <c r="AB864" s="92"/>
      <c r="AC864" s="93"/>
      <c r="AD864" s="112"/>
    </row>
    <row r="865" spans="1:30" ht="6.75" customHeight="1">
      <c r="A865" s="78"/>
      <c r="B865" s="46"/>
      <c r="E865" s="46"/>
      <c r="F865" s="46"/>
      <c r="G865" s="46"/>
      <c r="H865" s="46"/>
      <c r="I865" s="42"/>
      <c r="J865" s="79"/>
      <c r="U865" s="80"/>
      <c r="V865" s="65"/>
      <c r="W865" s="62"/>
      <c r="X865" s="62"/>
      <c r="Y865" s="65"/>
      <c r="Z865" s="65"/>
      <c r="AA865" s="73"/>
      <c r="AB865" s="73"/>
      <c r="AC865" s="94"/>
      <c r="AD865" s="75"/>
    </row>
    <row r="866" spans="1:30" ht="18">
      <c r="A866" s="76" t="s">
        <v>35</v>
      </c>
      <c r="U866" s="83"/>
      <c r="V866" s="62"/>
      <c r="W866" s="62"/>
      <c r="X866" s="62"/>
      <c r="Y866" s="62"/>
      <c r="Z866" s="62"/>
      <c r="AA866" s="92"/>
      <c r="AB866" s="92"/>
      <c r="AC866" s="62"/>
      <c r="AD866" s="111"/>
    </row>
    <row r="867" spans="1:30" ht="32.25" customHeight="1">
      <c r="A867" s="456" t="s">
        <v>36</v>
      </c>
      <c r="B867" s="457"/>
      <c r="C867" s="457"/>
      <c r="D867" s="457"/>
      <c r="E867" s="457"/>
      <c r="F867" s="458"/>
      <c r="G867" s="537" t="s">
        <v>42</v>
      </c>
      <c r="H867" s="538"/>
      <c r="I867" s="555" t="s">
        <v>11</v>
      </c>
      <c r="J867" s="556"/>
      <c r="U867" s="81"/>
      <c r="V867" s="62"/>
      <c r="W867" s="62"/>
      <c r="X867" s="62"/>
      <c r="Y867" s="62"/>
      <c r="Z867" s="62"/>
      <c r="AA867" s="103"/>
      <c r="AB867" s="103"/>
      <c r="AC867" s="93"/>
      <c r="AD867" s="112"/>
    </row>
    <row r="868" spans="1:30" ht="14.85" customHeight="1">
      <c r="A868" s="480" t="s">
        <v>43</v>
      </c>
      <c r="B868" s="474"/>
      <c r="C868" s="474"/>
      <c r="D868" s="474"/>
      <c r="E868" s="474"/>
      <c r="F868" s="502"/>
      <c r="G868" s="453"/>
      <c r="H868" s="453"/>
      <c r="I868" s="492" t="e">
        <f>#REF!</f>
        <v>#REF!</v>
      </c>
      <c r="J868" s="492"/>
      <c r="U868" s="81"/>
      <c r="V868" s="62"/>
      <c r="W868" s="62"/>
      <c r="X868" s="62"/>
      <c r="Y868" s="62"/>
      <c r="Z868" s="62"/>
      <c r="AA868" s="92"/>
      <c r="AB868" s="92"/>
      <c r="AC868" s="93"/>
      <c r="AD868" s="112"/>
    </row>
    <row r="869" spans="1:30" ht="14.85" customHeight="1">
      <c r="A869" s="480"/>
      <c r="B869" s="474"/>
      <c r="C869" s="474"/>
      <c r="D869" s="474"/>
      <c r="E869" s="474"/>
      <c r="F869" s="502"/>
      <c r="G869" s="453"/>
      <c r="H869" s="453"/>
      <c r="I869" s="492"/>
      <c r="J869" s="492"/>
      <c r="U869" s="81"/>
      <c r="V869" s="62"/>
      <c r="W869" s="62"/>
      <c r="X869" s="62"/>
      <c r="Y869" s="62"/>
      <c r="Z869" s="62"/>
      <c r="AA869" s="92"/>
      <c r="AB869" s="92"/>
      <c r="AC869" s="93"/>
      <c r="AD869" s="112"/>
    </row>
    <row r="870" spans="1:30" ht="14.85" customHeight="1">
      <c r="A870" s="461"/>
      <c r="B870" s="462"/>
      <c r="E870" s="462"/>
      <c r="F870" s="462"/>
      <c r="G870" s="453" t="s">
        <v>13</v>
      </c>
      <c r="H870" s="453"/>
      <c r="I870" s="492" t="e">
        <f>SUM(I868:J869)</f>
        <v>#REF!</v>
      </c>
      <c r="J870" s="492"/>
      <c r="U870" s="81"/>
      <c r="V870" s="62"/>
      <c r="W870" s="62"/>
      <c r="X870" s="62"/>
      <c r="Y870" s="62"/>
      <c r="Z870" s="62"/>
      <c r="AA870" s="92"/>
      <c r="AB870" s="92"/>
      <c r="AC870" s="93"/>
      <c r="AD870" s="112"/>
    </row>
    <row r="871" spans="1:30" ht="6.75" customHeight="1">
      <c r="G871" s="500"/>
      <c r="H871" s="500"/>
      <c r="I871" s="535"/>
      <c r="J871" s="536"/>
      <c r="U871" s="81"/>
      <c r="V871" s="62"/>
      <c r="W871" s="62"/>
      <c r="X871" s="62"/>
      <c r="Y871" s="62"/>
      <c r="Z871" s="62"/>
      <c r="AA871" s="92"/>
      <c r="AB871" s="92"/>
      <c r="AC871" s="93"/>
      <c r="AD871" s="112"/>
    </row>
    <row r="872" spans="1:30" ht="18">
      <c r="A872" s="76" t="s">
        <v>38</v>
      </c>
      <c r="G872" s="46"/>
      <c r="H872" s="46"/>
      <c r="I872" s="42"/>
      <c r="J872" s="79"/>
      <c r="U872" s="83"/>
      <c r="V872" s="62"/>
      <c r="W872" s="62"/>
      <c r="X872" s="62"/>
      <c r="Y872" s="62"/>
      <c r="Z872" s="62"/>
      <c r="AA872" s="73"/>
      <c r="AB872" s="73"/>
      <c r="AC872" s="93"/>
      <c r="AD872" s="112"/>
    </row>
    <row r="873" spans="1:30">
      <c r="A873" s="463" t="s">
        <v>25</v>
      </c>
      <c r="B873" s="463"/>
      <c r="C873" s="463"/>
      <c r="D873" s="463"/>
      <c r="E873" s="463"/>
      <c r="F873" s="463"/>
      <c r="G873" s="463" t="s">
        <v>39</v>
      </c>
      <c r="H873" s="463"/>
      <c r="I873" s="477" t="s">
        <v>11</v>
      </c>
      <c r="J873" s="477"/>
      <c r="U873" s="81"/>
      <c r="V873" s="62"/>
      <c r="W873" s="62"/>
      <c r="X873" s="62"/>
      <c r="Y873" s="62"/>
      <c r="Z873" s="62"/>
      <c r="AA873" s="92"/>
      <c r="AB873" s="92"/>
      <c r="AC873" s="62"/>
      <c r="AD873" s="111"/>
    </row>
    <row r="874" spans="1:30" ht="14.85" customHeight="1">
      <c r="A874" s="469" t="s">
        <v>147</v>
      </c>
      <c r="B874" s="469"/>
      <c r="C874" s="469"/>
      <c r="D874" s="469"/>
      <c r="E874" s="469"/>
      <c r="F874" s="532"/>
      <c r="G874" s="533">
        <f>$G$47</f>
        <v>0.25</v>
      </c>
      <c r="H874" s="533"/>
      <c r="I874" s="534" t="e">
        <f>(I870+I864+I857+I847)*G874</f>
        <v>#REF!</v>
      </c>
      <c r="J874" s="534"/>
      <c r="U874" s="81"/>
      <c r="V874" s="62"/>
      <c r="W874" s="62"/>
      <c r="X874" s="62"/>
      <c r="Y874" s="62"/>
      <c r="Z874" s="62"/>
      <c r="AA874" s="92"/>
      <c r="AB874" s="92"/>
      <c r="AC874" s="62"/>
      <c r="AD874" s="111"/>
    </row>
    <row r="875" spans="1:30" ht="14.85" customHeight="1">
      <c r="A875" s="483"/>
      <c r="B875" s="484"/>
      <c r="C875" s="484"/>
      <c r="D875" s="484"/>
      <c r="E875" s="484"/>
      <c r="F875" s="484"/>
      <c r="G875" s="453" t="s">
        <v>13</v>
      </c>
      <c r="H875" s="453"/>
      <c r="I875" s="492" t="e">
        <f>I874</f>
        <v>#REF!</v>
      </c>
      <c r="J875" s="492"/>
      <c r="U875" s="81"/>
      <c r="V875" s="62"/>
      <c r="W875" s="62"/>
      <c r="X875" s="62"/>
      <c r="Y875" s="62"/>
      <c r="Z875" s="62"/>
      <c r="AA875" s="92"/>
      <c r="AB875" s="92"/>
      <c r="AC875" s="62"/>
      <c r="AD875" s="111"/>
    </row>
    <row r="876" spans="1:30" ht="14.85" customHeight="1">
      <c r="A876" s="483"/>
      <c r="B876" s="484"/>
      <c r="C876" s="484"/>
      <c r="D876" s="484"/>
      <c r="E876" s="484"/>
      <c r="F876" s="484"/>
      <c r="G876" s="489"/>
      <c r="H876" s="489"/>
      <c r="I876" s="490"/>
      <c r="J876" s="491"/>
      <c r="U876" s="81"/>
      <c r="V876" s="62"/>
      <c r="W876" s="62"/>
      <c r="X876" s="62"/>
      <c r="Y876" s="62"/>
      <c r="Z876" s="62"/>
      <c r="AA876" s="92"/>
      <c r="AB876" s="92"/>
      <c r="AC876" s="62"/>
      <c r="AD876" s="111"/>
    </row>
    <row r="877" spans="1:30" ht="14.85" customHeight="1">
      <c r="A877" s="453" t="s">
        <v>148</v>
      </c>
      <c r="B877" s="453"/>
      <c r="C877" s="453"/>
      <c r="D877" s="453"/>
      <c r="E877" s="453"/>
      <c r="F877" s="453"/>
      <c r="G877" s="453"/>
      <c r="H877" s="453"/>
      <c r="I877" s="492" t="e">
        <f>I875+I870+I864+I857+I847</f>
        <v>#REF!</v>
      </c>
      <c r="J877" s="492"/>
      <c r="U877" s="81"/>
      <c r="V877" s="62"/>
      <c r="W877" s="62"/>
      <c r="X877" s="62"/>
      <c r="Y877" s="62"/>
      <c r="Z877" s="62"/>
      <c r="AA877" s="92"/>
      <c r="AB877" s="92"/>
      <c r="AC877" s="62"/>
      <c r="AD877" s="111"/>
    </row>
    <row r="878" spans="1:30" ht="20.25">
      <c r="A878" s="518" t="s">
        <v>16</v>
      </c>
      <c r="B878" s="519"/>
      <c r="C878" s="519"/>
      <c r="D878" s="519"/>
      <c r="E878" s="519"/>
      <c r="F878" s="519"/>
      <c r="G878" s="519"/>
      <c r="H878" s="519"/>
      <c r="I878" s="519"/>
      <c r="J878" s="544"/>
      <c r="U878" s="109"/>
      <c r="V878" s="95"/>
      <c r="W878" s="95"/>
      <c r="X878" s="95"/>
      <c r="Y878" s="95"/>
      <c r="Z878" s="95"/>
      <c r="AA878" s="99"/>
      <c r="AB878" s="99"/>
      <c r="AC878" s="95"/>
      <c r="AD878" s="110"/>
    </row>
    <row r="879" spans="1:30" s="6" customFormat="1" ht="8.25" customHeight="1">
      <c r="A879" s="70"/>
      <c r="B879" s="11"/>
      <c r="C879" s="11"/>
      <c r="D879" s="11"/>
      <c r="E879" s="11"/>
      <c r="F879" s="11"/>
      <c r="G879" s="11"/>
      <c r="H879" s="11"/>
      <c r="I879" s="67"/>
      <c r="J879" s="84"/>
      <c r="U879" s="57"/>
      <c r="V879" s="63"/>
      <c r="W879" s="63"/>
      <c r="X879" s="63"/>
      <c r="Y879" s="63"/>
      <c r="Z879" s="63"/>
      <c r="AA879" s="100"/>
      <c r="AB879" s="100"/>
      <c r="AC879" s="63"/>
      <c r="AD879" s="58"/>
    </row>
    <row r="880" spans="1:30" ht="14.85" customHeight="1">
      <c r="A880" s="501" t="s">
        <v>4</v>
      </c>
      <c r="B880" s="501"/>
      <c r="C880" s="453" t="str">
        <f>$C$3</f>
        <v>READECUACIÓN SEDE SERVICIOS GENERALES</v>
      </c>
      <c r="D880" s="453"/>
      <c r="E880" s="453"/>
      <c r="F880" s="453"/>
      <c r="G880" s="453"/>
      <c r="H880" s="453"/>
      <c r="I880" s="453"/>
      <c r="J880" s="453"/>
      <c r="U880" s="81"/>
      <c r="V880" s="62"/>
      <c r="W880" s="62"/>
      <c r="X880" s="62"/>
      <c r="Y880" s="62"/>
      <c r="Z880" s="62"/>
      <c r="AA880" s="92"/>
      <c r="AB880" s="92"/>
      <c r="AC880" s="62"/>
      <c r="AD880" s="111"/>
    </row>
    <row r="881" spans="1:30" ht="14.85" customHeight="1">
      <c r="A881" s="501" t="s">
        <v>5</v>
      </c>
      <c r="B881" s="501"/>
      <c r="C881" s="453" t="str">
        <f>$C$4</f>
        <v>UNIVERSIDAD DEL CAUCA -SERVICIOS GENERALES</v>
      </c>
      <c r="D881" s="453"/>
      <c r="E881" s="453"/>
      <c r="F881" s="453"/>
      <c r="G881" s="453"/>
      <c r="H881" s="453"/>
      <c r="I881" s="453"/>
      <c r="J881" s="453"/>
      <c r="U881" s="81"/>
      <c r="V881" s="62"/>
      <c r="W881" s="62"/>
      <c r="X881" s="62"/>
      <c r="Y881" s="62"/>
      <c r="Z881" s="62"/>
      <c r="AA881" s="92"/>
      <c r="AB881" s="92"/>
      <c r="AC881" s="62"/>
      <c r="AD881" s="111"/>
    </row>
    <row r="882" spans="1:30" ht="14.85" customHeight="1">
      <c r="A882" s="501" t="s">
        <v>17</v>
      </c>
      <c r="B882" s="501"/>
      <c r="C882" s="453" t="str">
        <f>$C$5</f>
        <v>UNIVERSIDAD DEL CAUCA</v>
      </c>
      <c r="D882" s="453"/>
      <c r="E882" s="453"/>
      <c r="F882" s="453"/>
      <c r="G882" s="453"/>
      <c r="H882" s="453"/>
      <c r="I882" s="453"/>
      <c r="J882" s="453"/>
      <c r="U882" s="81"/>
      <c r="V882" s="62"/>
      <c r="W882" s="62"/>
      <c r="X882" s="62"/>
      <c r="Y882" s="62"/>
      <c r="Z882" s="62"/>
      <c r="AA882" s="92"/>
      <c r="AB882" s="92"/>
      <c r="AC882" s="62"/>
      <c r="AD882" s="111"/>
    </row>
    <row r="883" spans="1:30" ht="14.85" customHeight="1">
      <c r="A883" s="482" t="s">
        <v>18</v>
      </c>
      <c r="B883" s="472"/>
      <c r="C883" s="480" t="str">
        <f>$C$6</f>
        <v>ING. JOHN JAIRO LEDEZMA SOLANO</v>
      </c>
      <c r="D883" s="474"/>
      <c r="E883" s="474"/>
      <c r="F883" s="474"/>
      <c r="G883" s="474"/>
      <c r="H883" s="474"/>
      <c r="I883" s="474"/>
      <c r="J883" s="502"/>
      <c r="U883" s="81"/>
      <c r="V883" s="62"/>
      <c r="W883" s="62"/>
      <c r="X883" s="62"/>
      <c r="Y883" s="62"/>
      <c r="Z883" s="62"/>
      <c r="AA883" s="92"/>
      <c r="AB883" s="92"/>
      <c r="AC883" s="62"/>
      <c r="AD883" s="111"/>
    </row>
    <row r="884" spans="1:30" ht="14.85" customHeight="1">
      <c r="A884" s="501" t="s">
        <v>6</v>
      </c>
      <c r="B884" s="501"/>
      <c r="C884" s="539" t="str">
        <f>$C$7</f>
        <v>FEBRERO DE 2011</v>
      </c>
      <c r="D884" s="540"/>
      <c r="E884" s="540"/>
      <c r="F884" s="531" t="str">
        <f>$F$7</f>
        <v>MP 19202-128892 CAU</v>
      </c>
      <c r="G884" s="531"/>
      <c r="H884" s="531"/>
      <c r="I884" s="531"/>
      <c r="J884" s="531"/>
      <c r="U884" s="81"/>
      <c r="V884" s="62"/>
      <c r="W884" s="62"/>
      <c r="X884" s="62"/>
      <c r="Y884" s="62"/>
      <c r="Z884" s="62"/>
      <c r="AA884" s="92"/>
      <c r="AB884" s="92"/>
      <c r="AC884" s="62"/>
      <c r="AD884" s="111"/>
    </row>
    <row r="885" spans="1:30" ht="4.5" customHeight="1">
      <c r="B885" s="72"/>
      <c r="C885" s="72"/>
      <c r="D885" s="72"/>
      <c r="E885" s="72"/>
      <c r="F885" s="72"/>
      <c r="G885" s="72"/>
      <c r="U885" s="81"/>
      <c r="V885" s="64"/>
      <c r="W885" s="64"/>
      <c r="X885" s="64"/>
      <c r="Y885" s="64"/>
      <c r="Z885" s="64"/>
      <c r="AA885" s="102"/>
      <c r="AB885" s="92"/>
      <c r="AC885" s="62"/>
      <c r="AD885" s="111"/>
    </row>
    <row r="886" spans="1:30" ht="14.85" customHeight="1">
      <c r="A886" s="5" t="s">
        <v>9</v>
      </c>
      <c r="B886" s="549" t="s">
        <v>8</v>
      </c>
      <c r="C886" s="453" t="e">
        <f>#REF!</f>
        <v>#REF!</v>
      </c>
      <c r="D886" s="453"/>
      <c r="E886" s="453"/>
      <c r="F886" s="549" t="s">
        <v>10</v>
      </c>
      <c r="G886" s="549" t="e">
        <f>#REF!</f>
        <v>#REF!</v>
      </c>
      <c r="H886" s="513" t="s">
        <v>23</v>
      </c>
      <c r="I886" s="500"/>
      <c r="J886" s="514"/>
      <c r="U886" s="81"/>
      <c r="V886" s="62"/>
      <c r="W886" s="62"/>
      <c r="X886" s="62"/>
      <c r="Y886" s="62"/>
      <c r="Z886" s="62"/>
      <c r="AA886" s="92"/>
      <c r="AB886" s="92"/>
      <c r="AC886" s="62"/>
      <c r="AD886" s="111"/>
    </row>
    <row r="887" spans="1:30" ht="14.85" customHeight="1">
      <c r="A887" s="59" t="e">
        <f>#REF!</f>
        <v>#REF!</v>
      </c>
      <c r="B887" s="550"/>
      <c r="C887" s="453"/>
      <c r="D887" s="453"/>
      <c r="E887" s="453"/>
      <c r="F887" s="550"/>
      <c r="G887" s="550"/>
      <c r="H887" s="1"/>
      <c r="I887" s="68" t="s">
        <v>24</v>
      </c>
      <c r="J887" s="69"/>
      <c r="U887" s="82"/>
      <c r="V887" s="62"/>
      <c r="W887" s="62"/>
      <c r="X887" s="62"/>
      <c r="Y887" s="62"/>
      <c r="Z887" s="62"/>
      <c r="AA887" s="92"/>
      <c r="AB887" s="73"/>
      <c r="AC887" s="65"/>
      <c r="AD887" s="56"/>
    </row>
    <row r="888" spans="1:30" ht="14.85" customHeight="1">
      <c r="A888" s="5" t="s">
        <v>9</v>
      </c>
      <c r="B888" s="549" t="s">
        <v>7</v>
      </c>
      <c r="C888" s="565" t="e">
        <f>#REF!</f>
        <v>#REF!</v>
      </c>
      <c r="D888" s="566"/>
      <c r="E888" s="567"/>
      <c r="F888" s="480" t="s">
        <v>22</v>
      </c>
      <c r="G888" s="502"/>
      <c r="H888" s="513"/>
      <c r="I888" s="500"/>
      <c r="J888" s="514"/>
      <c r="U888" s="81"/>
      <c r="V888" s="62"/>
      <c r="W888" s="62"/>
      <c r="X888" s="62"/>
      <c r="Y888" s="62"/>
      <c r="Z888" s="62"/>
      <c r="AA888" s="92"/>
      <c r="AB888" s="92"/>
      <c r="AC888" s="62"/>
      <c r="AD888" s="111"/>
    </row>
    <row r="889" spans="1:30" ht="14.85" customHeight="1">
      <c r="A889" s="60" t="e">
        <f>#REF!</f>
        <v>#REF!</v>
      </c>
      <c r="B889" s="550"/>
      <c r="C889" s="568"/>
      <c r="D889" s="569"/>
      <c r="E889" s="570"/>
      <c r="F889" s="515"/>
      <c r="G889" s="516"/>
      <c r="H889" s="516"/>
      <c r="I889" s="516"/>
      <c r="J889" s="517"/>
      <c r="U889" s="82"/>
      <c r="V889" s="62"/>
      <c r="W889" s="62"/>
      <c r="X889" s="62"/>
      <c r="Y889" s="62"/>
      <c r="Z889" s="62"/>
      <c r="AA889" s="92"/>
      <c r="AB889" s="92"/>
      <c r="AC889" s="62"/>
      <c r="AD889" s="111"/>
    </row>
    <row r="890" spans="1:30" ht="3.75" customHeight="1">
      <c r="U890" s="81"/>
      <c r="V890" s="62"/>
      <c r="W890" s="62"/>
      <c r="X890" s="62"/>
      <c r="Y890" s="62"/>
      <c r="Z890" s="62"/>
      <c r="AA890" s="92"/>
      <c r="AB890" s="92"/>
      <c r="AC890" s="62"/>
      <c r="AD890" s="111"/>
    </row>
    <row r="891" spans="1:30" ht="18">
      <c r="A891" s="557" t="s">
        <v>27</v>
      </c>
      <c r="B891" s="558"/>
      <c r="U891" s="83"/>
      <c r="V891" s="66"/>
      <c r="W891" s="62"/>
      <c r="X891" s="62"/>
      <c r="Y891" s="62"/>
      <c r="Z891" s="62"/>
      <c r="AA891" s="92"/>
      <c r="AB891" s="92"/>
      <c r="AC891" s="62"/>
      <c r="AD891" s="111"/>
    </row>
    <row r="892" spans="1:30" ht="33" customHeight="1">
      <c r="A892" s="464" t="s">
        <v>25</v>
      </c>
      <c r="B892" s="464"/>
      <c r="C892" s="464"/>
      <c r="D892" s="47" t="s">
        <v>28</v>
      </c>
      <c r="E892" s="537" t="s">
        <v>14</v>
      </c>
      <c r="F892" s="538"/>
      <c r="G892" s="537" t="s">
        <v>12</v>
      </c>
      <c r="H892" s="538"/>
      <c r="I892" s="456" t="s">
        <v>11</v>
      </c>
      <c r="J892" s="458"/>
      <c r="U892" s="81"/>
      <c r="V892" s="62"/>
      <c r="W892" s="62"/>
      <c r="X892" s="65"/>
      <c r="Y892" s="96"/>
      <c r="Z892" s="96"/>
      <c r="AA892" s="103"/>
      <c r="AB892" s="103"/>
      <c r="AC892" s="62"/>
      <c r="AD892" s="111"/>
    </row>
    <row r="893" spans="1:30" ht="14.85" customHeight="1">
      <c r="A893" s="532" t="s">
        <v>79</v>
      </c>
      <c r="B893" s="521"/>
      <c r="C893" s="578"/>
      <c r="D893" s="48" t="s">
        <v>41</v>
      </c>
      <c r="E893" s="475"/>
      <c r="F893" s="476"/>
      <c r="G893" s="475"/>
      <c r="H893" s="476"/>
      <c r="I893" s="467" t="e">
        <f>I918*0.05</f>
        <v>#REF!</v>
      </c>
      <c r="J893" s="468"/>
      <c r="U893" s="81"/>
      <c r="V893" s="62"/>
      <c r="W893" s="62"/>
      <c r="X893" s="61"/>
      <c r="Y893" s="96"/>
      <c r="Z893" s="96"/>
      <c r="AA893" s="103"/>
      <c r="AB893" s="103"/>
      <c r="AC893" s="62"/>
      <c r="AD893" s="111"/>
    </row>
    <row r="894" spans="1:30" ht="14.85" customHeight="1">
      <c r="A894" s="469"/>
      <c r="B894" s="469"/>
      <c r="C894" s="469"/>
      <c r="D894" s="8"/>
      <c r="E894" s="532"/>
      <c r="F894" s="578"/>
      <c r="G894" s="469"/>
      <c r="H894" s="469"/>
      <c r="I894" s="467"/>
      <c r="J894" s="582"/>
      <c r="U894" s="81"/>
      <c r="V894" s="62"/>
      <c r="W894" s="62"/>
      <c r="X894" s="62"/>
      <c r="Y894" s="62"/>
      <c r="Z894" s="62"/>
      <c r="AA894" s="92"/>
      <c r="AB894" s="92"/>
      <c r="AC894" s="93"/>
      <c r="AD894" s="112"/>
    </row>
    <row r="895" spans="1:30" ht="14.85" customHeight="1">
      <c r="G895" s="453" t="s">
        <v>13</v>
      </c>
      <c r="H895" s="453"/>
      <c r="I895" s="510" t="e">
        <f>SUM(I893:J894)</f>
        <v>#REF!</v>
      </c>
      <c r="J895" s="511"/>
      <c r="U895" s="81"/>
      <c r="V895" s="62"/>
      <c r="W895" s="62"/>
      <c r="X895" s="62"/>
      <c r="Y895" s="62"/>
      <c r="Z895" s="62"/>
      <c r="AA895" s="92"/>
      <c r="AB895" s="92"/>
      <c r="AC895" s="93"/>
      <c r="AD895" s="112"/>
    </row>
    <row r="896" spans="1:30" ht="6" customHeight="1">
      <c r="U896" s="81"/>
      <c r="V896" s="62"/>
      <c r="W896" s="62"/>
      <c r="X896" s="62"/>
      <c r="Y896" s="62"/>
      <c r="Z896" s="62"/>
      <c r="AA896" s="92"/>
      <c r="AB896" s="92"/>
      <c r="AC896" s="62"/>
      <c r="AD896" s="111"/>
    </row>
    <row r="897" spans="1:30" ht="15.75" customHeight="1">
      <c r="A897" s="76" t="s">
        <v>29</v>
      </c>
      <c r="U897" s="83"/>
      <c r="V897" s="62"/>
      <c r="W897" s="62"/>
      <c r="X897" s="62"/>
      <c r="Y897" s="62"/>
      <c r="Z897" s="62"/>
      <c r="AA897" s="92"/>
      <c r="AB897" s="92"/>
      <c r="AC897" s="62"/>
      <c r="AD897" s="111"/>
    </row>
    <row r="898" spans="1:30" ht="15.75" customHeight="1">
      <c r="A898" s="456" t="s">
        <v>25</v>
      </c>
      <c r="B898" s="457"/>
      <c r="C898" s="458"/>
      <c r="D898" s="537" t="s">
        <v>2</v>
      </c>
      <c r="E898" s="538"/>
      <c r="F898" s="3" t="s">
        <v>0</v>
      </c>
      <c r="G898" s="537" t="s">
        <v>15</v>
      </c>
      <c r="H898" s="538"/>
      <c r="I898" s="576" t="s">
        <v>11</v>
      </c>
      <c r="J898" s="577"/>
      <c r="U898" s="81"/>
      <c r="V898" s="62"/>
      <c r="W898" s="62"/>
      <c r="X898" s="96"/>
      <c r="Y898" s="96"/>
      <c r="Z898" s="61"/>
      <c r="AA898" s="103"/>
      <c r="AB898" s="103"/>
      <c r="AC898" s="62"/>
      <c r="AD898" s="111"/>
    </row>
    <row r="899" spans="1:30" ht="14.85" customHeight="1">
      <c r="A899" s="453"/>
      <c r="B899" s="453"/>
      <c r="C899" s="453"/>
      <c r="D899" s="480"/>
      <c r="E899" s="474"/>
      <c r="F899" s="45"/>
      <c r="G899" s="453"/>
      <c r="H899" s="453"/>
      <c r="I899" s="510"/>
      <c r="J899" s="511"/>
      <c r="U899" s="81"/>
      <c r="V899" s="62"/>
      <c r="W899" s="62"/>
      <c r="X899" s="62"/>
      <c r="Y899" s="62"/>
      <c r="Z899" s="65"/>
      <c r="AA899" s="92"/>
      <c r="AB899" s="92"/>
      <c r="AC899" s="93"/>
      <c r="AD899" s="112"/>
    </row>
    <row r="900" spans="1:30" ht="14.85" customHeight="1">
      <c r="A900" s="453"/>
      <c r="B900" s="453"/>
      <c r="C900" s="453"/>
      <c r="D900" s="480"/>
      <c r="E900" s="474"/>
      <c r="F900" s="45"/>
      <c r="G900" s="453"/>
      <c r="H900" s="453"/>
      <c r="I900" s="510"/>
      <c r="J900" s="511"/>
      <c r="U900" s="81"/>
      <c r="V900" s="62"/>
      <c r="W900" s="62"/>
      <c r="X900" s="62"/>
      <c r="Y900" s="62"/>
      <c r="Z900" s="65"/>
      <c r="AA900" s="92"/>
      <c r="AB900" s="92"/>
      <c r="AC900" s="93"/>
      <c r="AD900" s="112"/>
    </row>
    <row r="901" spans="1:30" ht="14.85" customHeight="1">
      <c r="A901" s="453"/>
      <c r="B901" s="453"/>
      <c r="C901" s="453"/>
      <c r="D901" s="480"/>
      <c r="E901" s="474"/>
      <c r="F901" s="45"/>
      <c r="G901" s="453"/>
      <c r="H901" s="453"/>
      <c r="I901" s="510"/>
      <c r="J901" s="511"/>
      <c r="U901" s="81"/>
      <c r="V901" s="62"/>
      <c r="W901" s="62"/>
      <c r="X901" s="62"/>
      <c r="Y901" s="62"/>
      <c r="Z901" s="65"/>
      <c r="AA901" s="92"/>
      <c r="AB901" s="92"/>
      <c r="AC901" s="93"/>
      <c r="AD901" s="112"/>
    </row>
    <row r="902" spans="1:30" ht="14.85" customHeight="1">
      <c r="A902" s="453"/>
      <c r="B902" s="453"/>
      <c r="C902" s="453"/>
      <c r="D902" s="480"/>
      <c r="E902" s="474"/>
      <c r="F902" s="45"/>
      <c r="G902" s="453"/>
      <c r="H902" s="453"/>
      <c r="I902" s="510"/>
      <c r="J902" s="511"/>
      <c r="U902" s="81"/>
      <c r="V902" s="62"/>
      <c r="W902" s="62"/>
      <c r="X902" s="62"/>
      <c r="Y902" s="62"/>
      <c r="Z902" s="65"/>
      <c r="AA902" s="92"/>
      <c r="AB902" s="92"/>
      <c r="AC902" s="93"/>
      <c r="AD902" s="112"/>
    </row>
    <row r="903" spans="1:30" ht="14.85" customHeight="1">
      <c r="A903" s="453"/>
      <c r="B903" s="453"/>
      <c r="C903" s="453"/>
      <c r="D903" s="480"/>
      <c r="E903" s="474"/>
      <c r="F903" s="45"/>
      <c r="G903" s="453"/>
      <c r="H903" s="453"/>
      <c r="I903" s="510"/>
      <c r="J903" s="511"/>
      <c r="U903" s="81"/>
      <c r="V903" s="62"/>
      <c r="W903" s="62"/>
      <c r="X903" s="62"/>
      <c r="Y903" s="62"/>
      <c r="Z903" s="65"/>
      <c r="AA903" s="92"/>
      <c r="AB903" s="92"/>
      <c r="AC903" s="93"/>
      <c r="AD903" s="112"/>
    </row>
    <row r="904" spans="1:30" ht="14.85" customHeight="1">
      <c r="A904" s="453"/>
      <c r="B904" s="453"/>
      <c r="C904" s="453"/>
      <c r="D904" s="480"/>
      <c r="E904" s="474"/>
      <c r="F904" s="45"/>
      <c r="G904" s="453"/>
      <c r="H904" s="453"/>
      <c r="I904" s="510"/>
      <c r="J904" s="511"/>
      <c r="U904" s="81"/>
      <c r="V904" s="62"/>
      <c r="W904" s="62"/>
      <c r="X904" s="62"/>
      <c r="Y904" s="62"/>
      <c r="Z904" s="65"/>
      <c r="AA904" s="92"/>
      <c r="AB904" s="92"/>
      <c r="AC904" s="93"/>
      <c r="AD904" s="112"/>
    </row>
    <row r="905" spans="1:30" ht="14.85" customHeight="1">
      <c r="G905" s="453" t="s">
        <v>13</v>
      </c>
      <c r="H905" s="453"/>
      <c r="I905" s="510">
        <f>SUM(I899:J904)</f>
        <v>0</v>
      </c>
      <c r="J905" s="511"/>
      <c r="U905" s="81"/>
      <c r="V905" s="62"/>
      <c r="W905" s="62"/>
      <c r="X905" s="62"/>
      <c r="Y905" s="62"/>
      <c r="Z905" s="62"/>
      <c r="AA905" s="92"/>
      <c r="AB905" s="92"/>
      <c r="AC905" s="93"/>
      <c r="AD905" s="112"/>
    </row>
    <row r="906" spans="1:30" ht="5.25" customHeight="1">
      <c r="G906" s="46"/>
      <c r="H906" s="46"/>
      <c r="I906" s="42"/>
      <c r="J906" s="79"/>
      <c r="U906" s="81"/>
      <c r="V906" s="62"/>
      <c r="W906" s="62"/>
      <c r="X906" s="62"/>
      <c r="Y906" s="62"/>
      <c r="Z906" s="62"/>
      <c r="AA906" s="73"/>
      <c r="AB906" s="73"/>
      <c r="AC906" s="93"/>
      <c r="AD906" s="112"/>
    </row>
    <row r="907" spans="1:30" ht="18">
      <c r="A907" s="76" t="s">
        <v>30</v>
      </c>
      <c r="B907" s="77"/>
      <c r="G907" s="46"/>
      <c r="H907" s="46"/>
      <c r="I907" s="42"/>
      <c r="J907" s="79"/>
      <c r="U907" s="83"/>
      <c r="V907" s="66"/>
      <c r="W907" s="62"/>
      <c r="X907" s="62"/>
      <c r="Y907" s="62"/>
      <c r="Z907" s="62"/>
      <c r="AA907" s="73"/>
      <c r="AB907" s="73"/>
      <c r="AC907" s="93"/>
      <c r="AD907" s="112"/>
    </row>
    <row r="908" spans="1:30" ht="14.85" customHeight="1">
      <c r="A908" s="464" t="s">
        <v>26</v>
      </c>
      <c r="B908" s="464"/>
      <c r="C908" s="47" t="s">
        <v>31</v>
      </c>
      <c r="D908" s="47" t="s">
        <v>32</v>
      </c>
      <c r="E908" s="464" t="s">
        <v>33</v>
      </c>
      <c r="F908" s="464"/>
      <c r="G908" s="464" t="s">
        <v>34</v>
      </c>
      <c r="H908" s="464"/>
      <c r="I908" s="499" t="s">
        <v>11</v>
      </c>
      <c r="J908" s="499"/>
      <c r="U908" s="81"/>
      <c r="V908" s="62"/>
      <c r="W908" s="65"/>
      <c r="X908" s="65"/>
      <c r="Y908" s="62"/>
      <c r="Z908" s="62"/>
      <c r="AA908" s="92"/>
      <c r="AB908" s="92"/>
      <c r="AC908" s="93"/>
      <c r="AD908" s="112"/>
    </row>
    <row r="909" spans="1:30" ht="14.85" customHeight="1">
      <c r="A909" s="453"/>
      <c r="B909" s="453"/>
      <c r="C909" s="5"/>
      <c r="D909" s="5"/>
      <c r="E909" s="453"/>
      <c r="F909" s="453"/>
      <c r="G909" s="453"/>
      <c r="H909" s="453"/>
      <c r="I909" s="492"/>
      <c r="J909" s="492"/>
      <c r="U909" s="81"/>
      <c r="V909" s="62"/>
      <c r="W909" s="62"/>
      <c r="X909" s="62"/>
      <c r="Y909" s="62"/>
      <c r="Z909" s="62"/>
      <c r="AA909" s="92"/>
      <c r="AB909" s="92"/>
      <c r="AC909" s="93"/>
      <c r="AD909" s="112"/>
    </row>
    <row r="910" spans="1:30" ht="14.85" customHeight="1">
      <c r="A910" s="453"/>
      <c r="B910" s="453"/>
      <c r="C910" s="5"/>
      <c r="D910" s="5"/>
      <c r="E910" s="453"/>
      <c r="F910" s="453"/>
      <c r="G910" s="453"/>
      <c r="H910" s="453"/>
      <c r="I910" s="492"/>
      <c r="J910" s="492"/>
      <c r="U910" s="81"/>
      <c r="V910" s="62"/>
      <c r="W910" s="62"/>
      <c r="X910" s="62"/>
      <c r="Y910" s="62"/>
      <c r="Z910" s="62"/>
      <c r="AA910" s="92"/>
      <c r="AB910" s="92"/>
      <c r="AC910" s="93"/>
      <c r="AD910" s="112"/>
    </row>
    <row r="911" spans="1:30" ht="14.85" customHeight="1">
      <c r="A911" s="453"/>
      <c r="B911" s="453"/>
      <c r="C911" s="5"/>
      <c r="D911" s="5"/>
      <c r="E911" s="453"/>
      <c r="F911" s="453"/>
      <c r="G911" s="453"/>
      <c r="H911" s="453"/>
      <c r="I911" s="492"/>
      <c r="J911" s="492"/>
      <c r="U911" s="81"/>
      <c r="V911" s="62"/>
      <c r="W911" s="62"/>
      <c r="X911" s="62"/>
      <c r="Y911" s="62"/>
      <c r="Z911" s="62"/>
      <c r="AA911" s="92"/>
      <c r="AB911" s="92"/>
      <c r="AC911" s="93"/>
      <c r="AD911" s="112"/>
    </row>
    <row r="912" spans="1:30" ht="14.85" customHeight="1">
      <c r="A912" s="78"/>
      <c r="B912" s="46"/>
      <c r="E912" s="46"/>
      <c r="F912" s="46"/>
      <c r="G912" s="453" t="s">
        <v>13</v>
      </c>
      <c r="H912" s="453"/>
      <c r="I912" s="492">
        <f>SUM(I909:J911)</f>
        <v>0</v>
      </c>
      <c r="J912" s="492"/>
      <c r="U912" s="80"/>
      <c r="V912" s="65"/>
      <c r="W912" s="62"/>
      <c r="X912" s="62"/>
      <c r="Y912" s="65"/>
      <c r="Z912" s="65"/>
      <c r="AA912" s="92"/>
      <c r="AB912" s="92"/>
      <c r="AC912" s="93"/>
      <c r="AD912" s="112"/>
    </row>
    <row r="913" spans="1:30" ht="6.75" customHeight="1">
      <c r="A913" s="78"/>
      <c r="B913" s="46"/>
      <c r="E913" s="46"/>
      <c r="F913" s="46"/>
      <c r="G913" s="46"/>
      <c r="H913" s="46"/>
      <c r="I913" s="42"/>
      <c r="J913" s="79"/>
      <c r="U913" s="80"/>
      <c r="V913" s="65"/>
      <c r="W913" s="62"/>
      <c r="X913" s="62"/>
      <c r="Y913" s="65"/>
      <c r="Z913" s="65"/>
      <c r="AA913" s="73"/>
      <c r="AB913" s="73"/>
      <c r="AC913" s="94"/>
      <c r="AD913" s="75"/>
    </row>
    <row r="914" spans="1:30" ht="18">
      <c r="A914" s="76" t="s">
        <v>35</v>
      </c>
      <c r="U914" s="83"/>
      <c r="V914" s="62"/>
      <c r="W914" s="62"/>
      <c r="X914" s="62"/>
      <c r="Y914" s="62"/>
      <c r="Z914" s="62"/>
      <c r="AA914" s="92"/>
      <c r="AB914" s="92"/>
      <c r="AC914" s="62"/>
      <c r="AD914" s="111"/>
    </row>
    <row r="915" spans="1:30" ht="32.25" customHeight="1">
      <c r="A915" s="456" t="s">
        <v>36</v>
      </c>
      <c r="B915" s="457"/>
      <c r="C915" s="457"/>
      <c r="D915" s="457"/>
      <c r="E915" s="457"/>
      <c r="F915" s="458"/>
      <c r="G915" s="537" t="s">
        <v>42</v>
      </c>
      <c r="H915" s="538"/>
      <c r="I915" s="555" t="s">
        <v>11</v>
      </c>
      <c r="J915" s="556"/>
      <c r="U915" s="81"/>
      <c r="V915" s="62"/>
      <c r="W915" s="62"/>
      <c r="X915" s="62"/>
      <c r="Y915" s="62"/>
      <c r="Z915" s="62"/>
      <c r="AA915" s="103"/>
      <c r="AB915" s="103"/>
      <c r="AC915" s="93"/>
      <c r="AD915" s="112"/>
    </row>
    <row r="916" spans="1:30" ht="14.85" customHeight="1">
      <c r="A916" s="473" t="s">
        <v>225</v>
      </c>
      <c r="B916" s="474"/>
      <c r="C916" s="474"/>
      <c r="D916" s="474"/>
      <c r="E916" s="474"/>
      <c r="F916" s="502"/>
      <c r="G916" s="453" t="s">
        <v>229</v>
      </c>
      <c r="H916" s="453"/>
      <c r="I916" s="492" t="e">
        <f>#REF!</f>
        <v>#REF!</v>
      </c>
      <c r="J916" s="492"/>
      <c r="U916" s="81"/>
      <c r="V916" s="62"/>
      <c r="W916" s="62"/>
      <c r="X916" s="62"/>
      <c r="Y916" s="62"/>
      <c r="Z916" s="62"/>
      <c r="AA916" s="92"/>
      <c r="AB916" s="92"/>
      <c r="AC916" s="93"/>
      <c r="AD916" s="112"/>
    </row>
    <row r="917" spans="1:30" ht="14.85" customHeight="1">
      <c r="A917" s="480"/>
      <c r="B917" s="474"/>
      <c r="C917" s="474"/>
      <c r="D917" s="474"/>
      <c r="E917" s="474"/>
      <c r="F917" s="502"/>
      <c r="G917" s="453"/>
      <c r="H917" s="453"/>
      <c r="I917" s="492"/>
      <c r="J917" s="492"/>
      <c r="U917" s="81"/>
      <c r="V917" s="62"/>
      <c r="W917" s="62"/>
      <c r="X917" s="62"/>
      <c r="Y917" s="62"/>
      <c r="Z917" s="62"/>
      <c r="AA917" s="92"/>
      <c r="AB917" s="92"/>
      <c r="AC917" s="93"/>
      <c r="AD917" s="112"/>
    </row>
    <row r="918" spans="1:30" ht="14.85" customHeight="1">
      <c r="A918" s="461"/>
      <c r="B918" s="462"/>
      <c r="E918" s="462"/>
      <c r="F918" s="462"/>
      <c r="G918" s="453" t="s">
        <v>13</v>
      </c>
      <c r="H918" s="453"/>
      <c r="I918" s="492" t="e">
        <f>SUM(I916:J917)</f>
        <v>#REF!</v>
      </c>
      <c r="J918" s="492"/>
      <c r="U918" s="81"/>
      <c r="V918" s="62"/>
      <c r="W918" s="62"/>
      <c r="X918" s="62"/>
      <c r="Y918" s="62"/>
      <c r="Z918" s="62"/>
      <c r="AA918" s="92"/>
      <c r="AB918" s="92"/>
      <c r="AC918" s="93"/>
      <c r="AD918" s="112"/>
    </row>
    <row r="919" spans="1:30" ht="6.75" customHeight="1">
      <c r="G919" s="500"/>
      <c r="H919" s="500"/>
      <c r="I919" s="535"/>
      <c r="J919" s="536"/>
      <c r="U919" s="81"/>
      <c r="V919" s="62"/>
      <c r="W919" s="62"/>
      <c r="X919" s="62"/>
      <c r="Y919" s="62"/>
      <c r="Z919" s="62"/>
      <c r="AA919" s="92"/>
      <c r="AB919" s="92"/>
      <c r="AC919" s="93"/>
      <c r="AD919" s="112"/>
    </row>
    <row r="920" spans="1:30" ht="18">
      <c r="A920" s="76" t="s">
        <v>38</v>
      </c>
      <c r="G920" s="46"/>
      <c r="H920" s="46"/>
      <c r="I920" s="42"/>
      <c r="J920" s="79"/>
      <c r="U920" s="83"/>
      <c r="V920" s="62"/>
      <c r="W920" s="62"/>
      <c r="X920" s="62"/>
      <c r="Y920" s="62"/>
      <c r="Z920" s="62"/>
      <c r="AA920" s="73"/>
      <c r="AB920" s="73"/>
      <c r="AC920" s="93"/>
      <c r="AD920" s="112"/>
    </row>
    <row r="921" spans="1:30">
      <c r="A921" s="463" t="s">
        <v>25</v>
      </c>
      <c r="B921" s="463"/>
      <c r="C921" s="463"/>
      <c r="D921" s="463"/>
      <c r="E921" s="463"/>
      <c r="F921" s="463"/>
      <c r="G921" s="463" t="s">
        <v>39</v>
      </c>
      <c r="H921" s="463"/>
      <c r="I921" s="477" t="s">
        <v>11</v>
      </c>
      <c r="J921" s="477"/>
      <c r="U921" s="81"/>
      <c r="V921" s="62"/>
      <c r="W921" s="62"/>
      <c r="X921" s="62"/>
      <c r="Y921" s="62"/>
      <c r="Z921" s="62"/>
      <c r="AA921" s="92"/>
      <c r="AB921" s="92"/>
      <c r="AC921" s="62"/>
      <c r="AD921" s="111"/>
    </row>
    <row r="922" spans="1:30" ht="14.85" customHeight="1">
      <c r="A922" s="469" t="s">
        <v>147</v>
      </c>
      <c r="B922" s="469"/>
      <c r="C922" s="469"/>
      <c r="D922" s="469"/>
      <c r="E922" s="469"/>
      <c r="F922" s="532"/>
      <c r="G922" s="533">
        <f>$G$47</f>
        <v>0.25</v>
      </c>
      <c r="H922" s="533"/>
      <c r="I922" s="534" t="e">
        <f>(I918+I912+I905+I895)*G922</f>
        <v>#REF!</v>
      </c>
      <c r="J922" s="534"/>
      <c r="U922" s="81"/>
      <c r="V922" s="62"/>
      <c r="W922" s="62"/>
      <c r="X922" s="62"/>
      <c r="Y922" s="62"/>
      <c r="Z922" s="62"/>
      <c r="AA922" s="92"/>
      <c r="AB922" s="92"/>
      <c r="AC922" s="62"/>
      <c r="AD922" s="111"/>
    </row>
    <row r="923" spans="1:30" ht="14.85" customHeight="1">
      <c r="A923" s="483"/>
      <c r="B923" s="484"/>
      <c r="C923" s="484"/>
      <c r="D923" s="484"/>
      <c r="E923" s="484"/>
      <c r="F923" s="484"/>
      <c r="G923" s="453" t="s">
        <v>13</v>
      </c>
      <c r="H923" s="453"/>
      <c r="I923" s="492" t="e">
        <f>I922</f>
        <v>#REF!</v>
      </c>
      <c r="J923" s="492"/>
      <c r="U923" s="81"/>
      <c r="V923" s="62"/>
      <c r="W923" s="62"/>
      <c r="X923" s="62"/>
      <c r="Y923" s="62"/>
      <c r="Z923" s="62"/>
      <c r="AA923" s="92"/>
      <c r="AB923" s="92"/>
      <c r="AC923" s="62"/>
      <c r="AD923" s="111"/>
    </row>
    <row r="924" spans="1:30" ht="14.85" customHeight="1">
      <c r="A924" s="483"/>
      <c r="B924" s="484"/>
      <c r="C924" s="484"/>
      <c r="D924" s="484"/>
      <c r="E924" s="484"/>
      <c r="F924" s="484"/>
      <c r="G924" s="489"/>
      <c r="H924" s="489"/>
      <c r="I924" s="490"/>
      <c r="J924" s="491"/>
      <c r="U924" s="81"/>
      <c r="V924" s="62"/>
      <c r="W924" s="62"/>
      <c r="X924" s="62"/>
      <c r="Y924" s="62"/>
      <c r="Z924" s="62"/>
      <c r="AA924" s="92"/>
      <c r="AB924" s="92"/>
      <c r="AC924" s="62"/>
      <c r="AD924" s="111"/>
    </row>
    <row r="925" spans="1:30" ht="14.85" customHeight="1">
      <c r="A925" s="453" t="s">
        <v>148</v>
      </c>
      <c r="B925" s="453"/>
      <c r="C925" s="453"/>
      <c r="D925" s="453"/>
      <c r="E925" s="453"/>
      <c r="F925" s="453"/>
      <c r="G925" s="453"/>
      <c r="H925" s="453"/>
      <c r="I925" s="492" t="e">
        <f>I923+I918+I912+I905+I895</f>
        <v>#REF!</v>
      </c>
      <c r="J925" s="492"/>
      <c r="U925" s="81"/>
      <c r="V925" s="62"/>
      <c r="W925" s="62"/>
      <c r="X925" s="62"/>
      <c r="Y925" s="62"/>
      <c r="Z925" s="62"/>
      <c r="AA925" s="92"/>
      <c r="AB925" s="92"/>
      <c r="AC925" s="62"/>
      <c r="AD925" s="111"/>
    </row>
    <row r="926" spans="1:30" ht="20.25">
      <c r="A926" s="518" t="s">
        <v>16</v>
      </c>
      <c r="B926" s="519"/>
      <c r="C926" s="519"/>
      <c r="D926" s="519"/>
      <c r="E926" s="519"/>
      <c r="F926" s="519"/>
      <c r="G926" s="519"/>
      <c r="H926" s="519"/>
      <c r="I926" s="519"/>
      <c r="J926" s="544"/>
      <c r="U926" s="109"/>
      <c r="V926" s="95"/>
      <c r="W926" s="95"/>
      <c r="X926" s="95"/>
      <c r="Y926" s="95"/>
      <c r="Z926" s="95"/>
      <c r="AA926" s="99"/>
      <c r="AB926" s="99"/>
      <c r="AC926" s="95"/>
      <c r="AD926" s="110"/>
    </row>
    <row r="927" spans="1:30" s="6" customFormat="1" ht="8.25" customHeight="1">
      <c r="A927" s="70"/>
      <c r="B927" s="11"/>
      <c r="C927" s="11"/>
      <c r="D927" s="11"/>
      <c r="E927" s="11"/>
      <c r="F927" s="11"/>
      <c r="G927" s="11"/>
      <c r="H927" s="11"/>
      <c r="I927" s="67"/>
      <c r="J927" s="84"/>
      <c r="U927" s="57"/>
      <c r="V927" s="63"/>
      <c r="W927" s="63"/>
      <c r="X927" s="63"/>
      <c r="Y927" s="63"/>
      <c r="Z927" s="63"/>
      <c r="AA927" s="100"/>
      <c r="AB927" s="100"/>
      <c r="AC927" s="63"/>
      <c r="AD927" s="58"/>
    </row>
    <row r="928" spans="1:30" ht="14.85" customHeight="1">
      <c r="A928" s="501" t="s">
        <v>4</v>
      </c>
      <c r="B928" s="501"/>
      <c r="C928" s="453" t="str">
        <f>$C$3</f>
        <v>READECUACIÓN SEDE SERVICIOS GENERALES</v>
      </c>
      <c r="D928" s="453"/>
      <c r="E928" s="453"/>
      <c r="F928" s="453"/>
      <c r="G928" s="453"/>
      <c r="H928" s="453"/>
      <c r="I928" s="453"/>
      <c r="J928" s="453"/>
      <c r="U928" s="81"/>
      <c r="V928" s="62"/>
      <c r="W928" s="62"/>
      <c r="X928" s="62"/>
      <c r="Y928" s="62"/>
      <c r="Z928" s="62"/>
      <c r="AA928" s="92"/>
      <c r="AB928" s="92"/>
      <c r="AC928" s="62"/>
      <c r="AD928" s="111"/>
    </row>
    <row r="929" spans="1:30" ht="14.85" customHeight="1">
      <c r="A929" s="501" t="s">
        <v>5</v>
      </c>
      <c r="B929" s="501"/>
      <c r="C929" s="453" t="str">
        <f>$C$4</f>
        <v>UNIVERSIDAD DEL CAUCA -SERVICIOS GENERALES</v>
      </c>
      <c r="D929" s="453"/>
      <c r="E929" s="453"/>
      <c r="F929" s="453"/>
      <c r="G929" s="453"/>
      <c r="H929" s="453"/>
      <c r="I929" s="453"/>
      <c r="J929" s="453"/>
      <c r="U929" s="81"/>
      <c r="V929" s="62"/>
      <c r="W929" s="62"/>
      <c r="X929" s="62"/>
      <c r="Y929" s="62"/>
      <c r="Z929" s="62"/>
      <c r="AA929" s="92"/>
      <c r="AB929" s="92"/>
      <c r="AC929" s="62"/>
      <c r="AD929" s="111"/>
    </row>
    <row r="930" spans="1:30" ht="14.85" customHeight="1">
      <c r="A930" s="501" t="s">
        <v>17</v>
      </c>
      <c r="B930" s="501"/>
      <c r="C930" s="453" t="str">
        <f>$C$5</f>
        <v>UNIVERSIDAD DEL CAUCA</v>
      </c>
      <c r="D930" s="453"/>
      <c r="E930" s="453"/>
      <c r="F930" s="453"/>
      <c r="G930" s="453"/>
      <c r="H930" s="453"/>
      <c r="I930" s="453"/>
      <c r="J930" s="453"/>
      <c r="U930" s="81"/>
      <c r="V930" s="62"/>
      <c r="W930" s="62"/>
      <c r="X930" s="62"/>
      <c r="Y930" s="62"/>
      <c r="Z930" s="62"/>
      <c r="AA930" s="92"/>
      <c r="AB930" s="92"/>
      <c r="AC930" s="62"/>
      <c r="AD930" s="111"/>
    </row>
    <row r="931" spans="1:30" ht="14.85" customHeight="1">
      <c r="A931" s="482" t="s">
        <v>18</v>
      </c>
      <c r="B931" s="472"/>
      <c r="C931" s="480" t="str">
        <f>$C$6</f>
        <v>ING. JOHN JAIRO LEDEZMA SOLANO</v>
      </c>
      <c r="D931" s="474"/>
      <c r="E931" s="474"/>
      <c r="F931" s="474"/>
      <c r="G931" s="474"/>
      <c r="H931" s="474"/>
      <c r="I931" s="474"/>
      <c r="J931" s="502"/>
      <c r="U931" s="81"/>
      <c r="V931" s="62"/>
      <c r="W931" s="62"/>
      <c r="X931" s="62"/>
      <c r="Y931" s="62"/>
      <c r="Z931" s="62"/>
      <c r="AA931" s="92"/>
      <c r="AB931" s="92"/>
      <c r="AC931" s="62"/>
      <c r="AD931" s="111"/>
    </row>
    <row r="932" spans="1:30" ht="14.85" customHeight="1">
      <c r="A932" s="501" t="s">
        <v>6</v>
      </c>
      <c r="B932" s="501"/>
      <c r="C932" s="539" t="str">
        <f>$C$7</f>
        <v>FEBRERO DE 2011</v>
      </c>
      <c r="D932" s="540"/>
      <c r="E932" s="540"/>
      <c r="F932" s="531" t="str">
        <f>$F$7</f>
        <v>MP 19202-128892 CAU</v>
      </c>
      <c r="G932" s="531"/>
      <c r="H932" s="531"/>
      <c r="I932" s="531"/>
      <c r="J932" s="531"/>
      <c r="U932" s="81"/>
      <c r="V932" s="62"/>
      <c r="W932" s="62"/>
      <c r="X932" s="62"/>
      <c r="Y932" s="62"/>
      <c r="Z932" s="62"/>
      <c r="AA932" s="92"/>
      <c r="AB932" s="92"/>
      <c r="AC932" s="62"/>
      <c r="AD932" s="111"/>
    </row>
    <row r="933" spans="1:30" ht="4.5" customHeight="1">
      <c r="B933" s="72"/>
      <c r="C933" s="72"/>
      <c r="D933" s="72"/>
      <c r="E933" s="72"/>
      <c r="F933" s="72"/>
      <c r="G933" s="72"/>
      <c r="U933" s="81"/>
      <c r="V933" s="64"/>
      <c r="W933" s="64"/>
      <c r="X933" s="64"/>
      <c r="Y933" s="64"/>
      <c r="Z933" s="64"/>
      <c r="AA933" s="102"/>
      <c r="AB933" s="92"/>
      <c r="AC933" s="62"/>
      <c r="AD933" s="111"/>
    </row>
    <row r="934" spans="1:30" ht="14.85" customHeight="1">
      <c r="A934" s="5" t="s">
        <v>9</v>
      </c>
      <c r="B934" s="549" t="s">
        <v>8</v>
      </c>
      <c r="C934" s="453" t="e">
        <f>#REF!</f>
        <v>#REF!</v>
      </c>
      <c r="D934" s="453"/>
      <c r="E934" s="453"/>
      <c r="F934" s="549" t="s">
        <v>10</v>
      </c>
      <c r="G934" s="549" t="e">
        <f>#REF!</f>
        <v>#REF!</v>
      </c>
      <c r="H934" s="513" t="s">
        <v>23</v>
      </c>
      <c r="I934" s="500"/>
      <c r="J934" s="514"/>
      <c r="U934" s="81"/>
      <c r="V934" s="62"/>
      <c r="W934" s="62"/>
      <c r="X934" s="62"/>
      <c r="Y934" s="62"/>
      <c r="Z934" s="62"/>
      <c r="AA934" s="92"/>
      <c r="AB934" s="92"/>
      <c r="AC934" s="62"/>
      <c r="AD934" s="111"/>
    </row>
    <row r="935" spans="1:30" ht="14.85" customHeight="1">
      <c r="A935" s="59" t="e">
        <f>#REF!</f>
        <v>#REF!</v>
      </c>
      <c r="B935" s="550"/>
      <c r="C935" s="453"/>
      <c r="D935" s="453"/>
      <c r="E935" s="453"/>
      <c r="F935" s="550"/>
      <c r="G935" s="550"/>
      <c r="H935" s="1"/>
      <c r="I935" s="68" t="s">
        <v>24</v>
      </c>
      <c r="J935" s="69"/>
      <c r="U935" s="82"/>
      <c r="V935" s="62"/>
      <c r="W935" s="62"/>
      <c r="X935" s="62"/>
      <c r="Y935" s="62"/>
      <c r="Z935" s="62"/>
      <c r="AA935" s="92"/>
      <c r="AB935" s="73"/>
      <c r="AC935" s="65"/>
      <c r="AD935" s="56"/>
    </row>
    <row r="936" spans="1:30" ht="14.85" customHeight="1">
      <c r="A936" s="5" t="s">
        <v>9</v>
      </c>
      <c r="B936" s="549" t="s">
        <v>7</v>
      </c>
      <c r="C936" s="559" t="e">
        <f>#REF!</f>
        <v>#REF!</v>
      </c>
      <c r="D936" s="560"/>
      <c r="E936" s="561"/>
      <c r="F936" s="480" t="s">
        <v>22</v>
      </c>
      <c r="G936" s="502"/>
      <c r="H936" s="513"/>
      <c r="I936" s="500"/>
      <c r="J936" s="514"/>
      <c r="U936" s="81"/>
      <c r="V936" s="62"/>
      <c r="W936" s="62"/>
      <c r="X936" s="62"/>
      <c r="Y936" s="62"/>
      <c r="Z936" s="62"/>
      <c r="AA936" s="92"/>
      <c r="AB936" s="92"/>
      <c r="AC936" s="62"/>
      <c r="AD936" s="111"/>
    </row>
    <row r="937" spans="1:30" ht="14.85" customHeight="1">
      <c r="A937" s="60" t="e">
        <f>#REF!</f>
        <v>#REF!</v>
      </c>
      <c r="B937" s="550"/>
      <c r="C937" s="562"/>
      <c r="D937" s="563"/>
      <c r="E937" s="564"/>
      <c r="F937" s="515"/>
      <c r="G937" s="516"/>
      <c r="H937" s="516"/>
      <c r="I937" s="516"/>
      <c r="J937" s="517"/>
      <c r="U937" s="82"/>
      <c r="V937" s="62"/>
      <c r="W937" s="62"/>
      <c r="X937" s="62"/>
      <c r="Y937" s="62"/>
      <c r="Z937" s="62"/>
      <c r="AA937" s="92"/>
      <c r="AB937" s="92"/>
      <c r="AC937" s="62"/>
      <c r="AD937" s="111"/>
    </row>
    <row r="938" spans="1:30" ht="3.75" customHeight="1">
      <c r="U938" s="81"/>
      <c r="V938" s="62"/>
      <c r="W938" s="62"/>
      <c r="X938" s="62"/>
      <c r="Y938" s="62"/>
      <c r="Z938" s="62"/>
      <c r="AA938" s="92"/>
      <c r="AB938" s="92"/>
      <c r="AC938" s="62"/>
      <c r="AD938" s="111"/>
    </row>
    <row r="939" spans="1:30" ht="18">
      <c r="A939" s="557" t="s">
        <v>27</v>
      </c>
      <c r="B939" s="558"/>
      <c r="U939" s="83"/>
      <c r="V939" s="66"/>
      <c r="W939" s="62"/>
      <c r="X939" s="62"/>
      <c r="Y939" s="62"/>
      <c r="Z939" s="62"/>
      <c r="AA939" s="92"/>
      <c r="AB939" s="92"/>
      <c r="AC939" s="62"/>
      <c r="AD939" s="111"/>
    </row>
    <row r="940" spans="1:30" ht="33" customHeight="1">
      <c r="A940" s="464" t="s">
        <v>25</v>
      </c>
      <c r="B940" s="464"/>
      <c r="C940" s="464"/>
      <c r="D940" s="47" t="s">
        <v>28</v>
      </c>
      <c r="E940" s="537" t="s">
        <v>14</v>
      </c>
      <c r="F940" s="538"/>
      <c r="G940" s="537" t="s">
        <v>12</v>
      </c>
      <c r="H940" s="538"/>
      <c r="I940" s="456" t="s">
        <v>11</v>
      </c>
      <c r="J940" s="458"/>
      <c r="U940" s="81"/>
      <c r="V940" s="62"/>
      <c r="W940" s="62"/>
      <c r="X940" s="65"/>
      <c r="Y940" s="96"/>
      <c r="Z940" s="96"/>
      <c r="AA940" s="103"/>
      <c r="AB940" s="103"/>
      <c r="AC940" s="62"/>
      <c r="AD940" s="111"/>
    </row>
    <row r="941" spans="1:30" ht="14.85" customHeight="1">
      <c r="A941" s="532" t="s">
        <v>79</v>
      </c>
      <c r="B941" s="521"/>
      <c r="C941" s="578"/>
      <c r="D941" s="48" t="s">
        <v>41</v>
      </c>
      <c r="E941" s="475"/>
      <c r="F941" s="476"/>
      <c r="G941" s="475"/>
      <c r="H941" s="476"/>
      <c r="I941" s="467" t="e">
        <f>I966*0.05</f>
        <v>#REF!</v>
      </c>
      <c r="J941" s="468"/>
      <c r="U941" s="81"/>
      <c r="V941" s="62"/>
      <c r="W941" s="62"/>
      <c r="X941" s="61"/>
      <c r="Y941" s="96"/>
      <c r="Z941" s="96"/>
      <c r="AA941" s="103"/>
      <c r="AB941" s="103"/>
      <c r="AC941" s="62"/>
      <c r="AD941" s="111"/>
    </row>
    <row r="942" spans="1:30" ht="14.85" customHeight="1">
      <c r="A942" s="469"/>
      <c r="B942" s="469"/>
      <c r="C942" s="469"/>
      <c r="D942" s="8"/>
      <c r="E942" s="532"/>
      <c r="F942" s="578"/>
      <c r="G942" s="469"/>
      <c r="H942" s="469"/>
      <c r="I942" s="467"/>
      <c r="J942" s="582"/>
      <c r="U942" s="81"/>
      <c r="V942" s="62"/>
      <c r="W942" s="62"/>
      <c r="X942" s="62"/>
      <c r="Y942" s="62"/>
      <c r="Z942" s="62"/>
      <c r="AA942" s="92"/>
      <c r="AB942" s="92"/>
      <c r="AC942" s="93"/>
      <c r="AD942" s="112"/>
    </row>
    <row r="943" spans="1:30" ht="14.85" customHeight="1">
      <c r="G943" s="453" t="s">
        <v>13</v>
      </c>
      <c r="H943" s="453"/>
      <c r="I943" s="510" t="e">
        <f>SUM(I941:J942)</f>
        <v>#REF!</v>
      </c>
      <c r="J943" s="511"/>
      <c r="U943" s="81"/>
      <c r="V943" s="62"/>
      <c r="W943" s="62"/>
      <c r="X943" s="62"/>
      <c r="Y943" s="62"/>
      <c r="Z943" s="62"/>
      <c r="AA943" s="92"/>
      <c r="AB943" s="92"/>
      <c r="AC943" s="93"/>
      <c r="AD943" s="112"/>
    </row>
    <row r="944" spans="1:30" ht="6" customHeight="1">
      <c r="U944" s="81"/>
      <c r="V944" s="62"/>
      <c r="W944" s="62"/>
      <c r="X944" s="62"/>
      <c r="Y944" s="62"/>
      <c r="Z944" s="62"/>
      <c r="AA944" s="92"/>
      <c r="AB944" s="92"/>
      <c r="AC944" s="62"/>
      <c r="AD944" s="111"/>
    </row>
    <row r="945" spans="1:30" ht="15.75" customHeight="1">
      <c r="A945" s="76" t="s">
        <v>29</v>
      </c>
      <c r="U945" s="83"/>
      <c r="V945" s="62"/>
      <c r="W945" s="62"/>
      <c r="X945" s="62"/>
      <c r="Y945" s="62"/>
      <c r="Z945" s="62"/>
      <c r="AA945" s="92"/>
      <c r="AB945" s="92"/>
      <c r="AC945" s="62"/>
      <c r="AD945" s="111"/>
    </row>
    <row r="946" spans="1:30" ht="15.75" customHeight="1">
      <c r="A946" s="456" t="s">
        <v>25</v>
      </c>
      <c r="B946" s="457"/>
      <c r="C946" s="458"/>
      <c r="D946" s="537" t="s">
        <v>2</v>
      </c>
      <c r="E946" s="538"/>
      <c r="F946" s="3" t="s">
        <v>0</v>
      </c>
      <c r="G946" s="537" t="s">
        <v>15</v>
      </c>
      <c r="H946" s="538"/>
      <c r="I946" s="576" t="s">
        <v>11</v>
      </c>
      <c r="J946" s="577"/>
      <c r="U946" s="81"/>
      <c r="V946" s="62"/>
      <c r="W946" s="62"/>
      <c r="X946" s="96"/>
      <c r="Y946" s="96"/>
      <c r="Z946" s="61"/>
      <c r="AA946" s="103"/>
      <c r="AB946" s="103"/>
      <c r="AC946" s="62"/>
      <c r="AD946" s="111"/>
    </row>
    <row r="947" spans="1:30" ht="14.85" customHeight="1">
      <c r="A947" s="453"/>
      <c r="B947" s="453"/>
      <c r="C947" s="453"/>
      <c r="D947" s="480"/>
      <c r="E947" s="474"/>
      <c r="F947" s="45"/>
      <c r="G947" s="453"/>
      <c r="H947" s="453"/>
      <c r="I947" s="510"/>
      <c r="J947" s="511"/>
      <c r="U947" s="81"/>
      <c r="V947" s="62"/>
      <c r="W947" s="62"/>
      <c r="X947" s="62"/>
      <c r="Y947" s="62"/>
      <c r="Z947" s="65"/>
      <c r="AA947" s="92"/>
      <c r="AB947" s="92"/>
      <c r="AC947" s="93"/>
      <c r="AD947" s="112"/>
    </row>
    <row r="948" spans="1:30" ht="14.85" customHeight="1">
      <c r="A948" s="453"/>
      <c r="B948" s="453"/>
      <c r="C948" s="453"/>
      <c r="D948" s="480"/>
      <c r="E948" s="474"/>
      <c r="F948" s="45"/>
      <c r="G948" s="453"/>
      <c r="H948" s="453"/>
      <c r="I948" s="510"/>
      <c r="J948" s="511"/>
      <c r="U948" s="81"/>
      <c r="V948" s="62"/>
      <c r="W948" s="62"/>
      <c r="X948" s="62"/>
      <c r="Y948" s="62"/>
      <c r="Z948" s="65"/>
      <c r="AA948" s="92"/>
      <c r="AB948" s="92"/>
      <c r="AC948" s="93"/>
      <c r="AD948" s="112"/>
    </row>
    <row r="949" spans="1:30" ht="14.85" customHeight="1">
      <c r="A949" s="453"/>
      <c r="B949" s="453"/>
      <c r="C949" s="453"/>
      <c r="D949" s="480"/>
      <c r="E949" s="474"/>
      <c r="F949" s="45"/>
      <c r="G949" s="453"/>
      <c r="H949" s="453"/>
      <c r="I949" s="510"/>
      <c r="J949" s="511"/>
      <c r="U949" s="81"/>
      <c r="V949" s="62"/>
      <c r="W949" s="62"/>
      <c r="X949" s="62"/>
      <c r="Y949" s="62"/>
      <c r="Z949" s="65"/>
      <c r="AA949" s="92"/>
      <c r="AB949" s="92"/>
      <c r="AC949" s="93"/>
      <c r="AD949" s="112"/>
    </row>
    <row r="950" spans="1:30" ht="14.85" customHeight="1">
      <c r="A950" s="453"/>
      <c r="B950" s="453"/>
      <c r="C950" s="453"/>
      <c r="D950" s="480"/>
      <c r="E950" s="474"/>
      <c r="F950" s="45"/>
      <c r="G950" s="453"/>
      <c r="H950" s="453"/>
      <c r="I950" s="510"/>
      <c r="J950" s="511"/>
      <c r="U950" s="81"/>
      <c r="V950" s="62"/>
      <c r="W950" s="62"/>
      <c r="X950" s="62"/>
      <c r="Y950" s="62"/>
      <c r="Z950" s="65"/>
      <c r="AA950" s="92"/>
      <c r="AB950" s="92"/>
      <c r="AC950" s="93"/>
      <c r="AD950" s="112"/>
    </row>
    <row r="951" spans="1:30" ht="14.85" customHeight="1">
      <c r="A951" s="453"/>
      <c r="B951" s="453"/>
      <c r="C951" s="453"/>
      <c r="D951" s="480"/>
      <c r="E951" s="474"/>
      <c r="F951" s="45"/>
      <c r="G951" s="453"/>
      <c r="H951" s="453"/>
      <c r="I951" s="510"/>
      <c r="J951" s="511"/>
      <c r="U951" s="81"/>
      <c r="V951" s="62"/>
      <c r="W951" s="62"/>
      <c r="X951" s="62"/>
      <c r="Y951" s="62"/>
      <c r="Z951" s="65"/>
      <c r="AA951" s="92"/>
      <c r="AB951" s="92"/>
      <c r="AC951" s="93"/>
      <c r="AD951" s="112"/>
    </row>
    <row r="952" spans="1:30" ht="14.85" customHeight="1">
      <c r="A952" s="453"/>
      <c r="B952" s="453"/>
      <c r="C952" s="453"/>
      <c r="D952" s="480"/>
      <c r="E952" s="474"/>
      <c r="F952" s="45"/>
      <c r="G952" s="453"/>
      <c r="H952" s="453"/>
      <c r="I952" s="510"/>
      <c r="J952" s="511"/>
      <c r="U952" s="81"/>
      <c r="V952" s="62"/>
      <c r="W952" s="62"/>
      <c r="X952" s="62"/>
      <c r="Y952" s="62"/>
      <c r="Z952" s="65"/>
      <c r="AA952" s="92"/>
      <c r="AB952" s="92"/>
      <c r="AC952" s="93"/>
      <c r="AD952" s="112"/>
    </row>
    <row r="953" spans="1:30" ht="14.85" customHeight="1">
      <c r="G953" s="453" t="s">
        <v>13</v>
      </c>
      <c r="H953" s="453"/>
      <c r="I953" s="510">
        <f>SUM(I947:J952)</f>
        <v>0</v>
      </c>
      <c r="J953" s="511"/>
      <c r="U953" s="81"/>
      <c r="V953" s="62"/>
      <c r="W953" s="62"/>
      <c r="X953" s="62"/>
      <c r="Y953" s="62"/>
      <c r="Z953" s="62"/>
      <c r="AA953" s="92"/>
      <c r="AB953" s="92"/>
      <c r="AC953" s="93"/>
      <c r="AD953" s="112"/>
    </row>
    <row r="954" spans="1:30" ht="5.25" customHeight="1">
      <c r="G954" s="46"/>
      <c r="H954" s="46"/>
      <c r="I954" s="42"/>
      <c r="J954" s="79"/>
      <c r="U954" s="81"/>
      <c r="V954" s="62"/>
      <c r="W954" s="62"/>
      <c r="X954" s="62"/>
      <c r="Y954" s="62"/>
      <c r="Z954" s="62"/>
      <c r="AA954" s="73"/>
      <c r="AB954" s="73"/>
      <c r="AC954" s="93"/>
      <c r="AD954" s="112"/>
    </row>
    <row r="955" spans="1:30" ht="18">
      <c r="A955" s="76" t="s">
        <v>30</v>
      </c>
      <c r="B955" s="77"/>
      <c r="G955" s="46"/>
      <c r="H955" s="46"/>
      <c r="I955" s="42"/>
      <c r="J955" s="79"/>
      <c r="U955" s="83"/>
      <c r="V955" s="66"/>
      <c r="W955" s="62"/>
      <c r="X955" s="62"/>
      <c r="Y955" s="62"/>
      <c r="Z955" s="62"/>
      <c r="AA955" s="73"/>
      <c r="AB955" s="73"/>
      <c r="AC955" s="93"/>
      <c r="AD955" s="112"/>
    </row>
    <row r="956" spans="1:30" ht="14.85" customHeight="1">
      <c r="A956" s="464" t="s">
        <v>26</v>
      </c>
      <c r="B956" s="464"/>
      <c r="C956" s="47" t="s">
        <v>31</v>
      </c>
      <c r="D956" s="47" t="s">
        <v>32</v>
      </c>
      <c r="E956" s="464" t="s">
        <v>33</v>
      </c>
      <c r="F956" s="464"/>
      <c r="G956" s="464" t="s">
        <v>34</v>
      </c>
      <c r="H956" s="464"/>
      <c r="I956" s="499" t="s">
        <v>11</v>
      </c>
      <c r="J956" s="499"/>
      <c r="U956" s="81"/>
      <c r="V956" s="62"/>
      <c r="W956" s="65"/>
      <c r="X956" s="65"/>
      <c r="Y956" s="62"/>
      <c r="Z956" s="62"/>
      <c r="AA956" s="92"/>
      <c r="AB956" s="92"/>
      <c r="AC956" s="93"/>
      <c r="AD956" s="112"/>
    </row>
    <row r="957" spans="1:30" ht="14.85" customHeight="1">
      <c r="A957" s="453"/>
      <c r="B957" s="453"/>
      <c r="C957" s="5"/>
      <c r="D957" s="5"/>
      <c r="E957" s="453"/>
      <c r="F957" s="453"/>
      <c r="G957" s="453"/>
      <c r="H957" s="453"/>
      <c r="I957" s="492"/>
      <c r="J957" s="492"/>
      <c r="U957" s="81"/>
      <c r="V957" s="62"/>
      <c r="W957" s="62"/>
      <c r="X957" s="62"/>
      <c r="Y957" s="62"/>
      <c r="Z957" s="62"/>
      <c r="AA957" s="92"/>
      <c r="AB957" s="92"/>
      <c r="AC957" s="93"/>
      <c r="AD957" s="112"/>
    </row>
    <row r="958" spans="1:30" ht="14.85" customHeight="1">
      <c r="A958" s="453"/>
      <c r="B958" s="453"/>
      <c r="C958" s="5"/>
      <c r="D958" s="5"/>
      <c r="E958" s="453"/>
      <c r="F958" s="453"/>
      <c r="G958" s="453"/>
      <c r="H958" s="453"/>
      <c r="I958" s="492"/>
      <c r="J958" s="492"/>
      <c r="U958" s="81"/>
      <c r="V958" s="62"/>
      <c r="W958" s="62"/>
      <c r="X958" s="62"/>
      <c r="Y958" s="62"/>
      <c r="Z958" s="62"/>
      <c r="AA958" s="92"/>
      <c r="AB958" s="92"/>
      <c r="AC958" s="93"/>
      <c r="AD958" s="112"/>
    </row>
    <row r="959" spans="1:30" ht="14.85" customHeight="1">
      <c r="A959" s="453"/>
      <c r="B959" s="453"/>
      <c r="C959" s="5"/>
      <c r="D959" s="5"/>
      <c r="E959" s="453"/>
      <c r="F959" s="453"/>
      <c r="G959" s="453"/>
      <c r="H959" s="453"/>
      <c r="I959" s="492"/>
      <c r="J959" s="492"/>
      <c r="U959" s="81"/>
      <c r="V959" s="62"/>
      <c r="W959" s="62"/>
      <c r="X959" s="62"/>
      <c r="Y959" s="62"/>
      <c r="Z959" s="62"/>
      <c r="AA959" s="92"/>
      <c r="AB959" s="92"/>
      <c r="AC959" s="93"/>
      <c r="AD959" s="112"/>
    </row>
    <row r="960" spans="1:30" ht="14.85" customHeight="1">
      <c r="A960" s="78"/>
      <c r="B960" s="46"/>
      <c r="E960" s="46"/>
      <c r="F960" s="46"/>
      <c r="G960" s="453" t="s">
        <v>13</v>
      </c>
      <c r="H960" s="453"/>
      <c r="I960" s="492">
        <f>SUM(I957:J959)</f>
        <v>0</v>
      </c>
      <c r="J960" s="492"/>
      <c r="U960" s="80"/>
      <c r="V960" s="65"/>
      <c r="W960" s="62"/>
      <c r="X960" s="62"/>
      <c r="Y960" s="65"/>
      <c r="Z960" s="65"/>
      <c r="AA960" s="92"/>
      <c r="AB960" s="92"/>
      <c r="AC960" s="93"/>
      <c r="AD960" s="112"/>
    </row>
    <row r="961" spans="1:30" ht="6.75" customHeight="1">
      <c r="A961" s="78"/>
      <c r="B961" s="46"/>
      <c r="E961" s="46"/>
      <c r="F961" s="46"/>
      <c r="G961" s="46"/>
      <c r="H961" s="46"/>
      <c r="I961" s="42"/>
      <c r="J961" s="79"/>
      <c r="U961" s="80"/>
      <c r="V961" s="65"/>
      <c r="W961" s="62"/>
      <c r="X961" s="62"/>
      <c r="Y961" s="65"/>
      <c r="Z961" s="65"/>
      <c r="AA961" s="73"/>
      <c r="AB961" s="73"/>
      <c r="AC961" s="94"/>
      <c r="AD961" s="75"/>
    </row>
    <row r="962" spans="1:30" ht="18">
      <c r="A962" s="76" t="s">
        <v>35</v>
      </c>
      <c r="U962" s="83"/>
      <c r="V962" s="62"/>
      <c r="W962" s="62"/>
      <c r="X962" s="62"/>
      <c r="Y962" s="62"/>
      <c r="Z962" s="62"/>
      <c r="AA962" s="92"/>
      <c r="AB962" s="92"/>
      <c r="AC962" s="62"/>
      <c r="AD962" s="111"/>
    </row>
    <row r="963" spans="1:30" ht="32.25" customHeight="1">
      <c r="A963" s="456" t="s">
        <v>36</v>
      </c>
      <c r="B963" s="457"/>
      <c r="C963" s="457"/>
      <c r="D963" s="457"/>
      <c r="E963" s="457"/>
      <c r="F963" s="458"/>
      <c r="G963" s="537" t="s">
        <v>42</v>
      </c>
      <c r="H963" s="538"/>
      <c r="I963" s="555" t="s">
        <v>11</v>
      </c>
      <c r="J963" s="556"/>
      <c r="U963" s="81"/>
      <c r="V963" s="62"/>
      <c r="W963" s="62"/>
      <c r="X963" s="62"/>
      <c r="Y963" s="62"/>
      <c r="Z963" s="62"/>
      <c r="AA963" s="103"/>
      <c r="AB963" s="103"/>
      <c r="AC963" s="93"/>
      <c r="AD963" s="112"/>
    </row>
    <row r="964" spans="1:30" ht="14.85" customHeight="1">
      <c r="A964" s="473" t="s">
        <v>225</v>
      </c>
      <c r="B964" s="474"/>
      <c r="C964" s="474"/>
      <c r="D964" s="474"/>
      <c r="E964" s="474"/>
      <c r="F964" s="502"/>
      <c r="G964" s="453"/>
      <c r="H964" s="453"/>
      <c r="I964" s="492" t="e">
        <f>#REF!</f>
        <v>#REF!</v>
      </c>
      <c r="J964" s="492"/>
      <c r="U964" s="81"/>
      <c r="V964" s="62"/>
      <c r="W964" s="62"/>
      <c r="X964" s="62"/>
      <c r="Y964" s="62"/>
      <c r="Z964" s="62"/>
      <c r="AA964" s="92"/>
      <c r="AB964" s="92"/>
      <c r="AC964" s="93"/>
      <c r="AD964" s="112"/>
    </row>
    <row r="965" spans="1:30" ht="14.85" customHeight="1">
      <c r="A965" s="480"/>
      <c r="B965" s="474"/>
      <c r="C965" s="474"/>
      <c r="D965" s="474"/>
      <c r="E965" s="474"/>
      <c r="F965" s="502"/>
      <c r="G965" s="453"/>
      <c r="H965" s="453"/>
      <c r="I965" s="492"/>
      <c r="J965" s="492"/>
      <c r="U965" s="81"/>
      <c r="V965" s="62"/>
      <c r="W965" s="62"/>
      <c r="X965" s="62"/>
      <c r="Y965" s="62"/>
      <c r="Z965" s="62"/>
      <c r="AA965" s="92"/>
      <c r="AB965" s="92"/>
      <c r="AC965" s="93"/>
      <c r="AD965" s="112"/>
    </row>
    <row r="966" spans="1:30" ht="14.85" customHeight="1">
      <c r="A966" s="461"/>
      <c r="B966" s="462"/>
      <c r="E966" s="462"/>
      <c r="F966" s="462"/>
      <c r="G966" s="453" t="s">
        <v>13</v>
      </c>
      <c r="H966" s="453"/>
      <c r="I966" s="492" t="e">
        <f>SUM(I964:J965)</f>
        <v>#REF!</v>
      </c>
      <c r="J966" s="492"/>
      <c r="U966" s="81"/>
      <c r="V966" s="62"/>
      <c r="W966" s="62"/>
      <c r="X966" s="62"/>
      <c r="Y966" s="62"/>
      <c r="Z966" s="62"/>
      <c r="AA966" s="92"/>
      <c r="AB966" s="92"/>
      <c r="AC966" s="93"/>
      <c r="AD966" s="112"/>
    </row>
    <row r="967" spans="1:30" ht="6.75" customHeight="1">
      <c r="G967" s="500"/>
      <c r="H967" s="500"/>
      <c r="I967" s="535"/>
      <c r="J967" s="536"/>
      <c r="U967" s="81"/>
      <c r="V967" s="62"/>
      <c r="W967" s="62"/>
      <c r="X967" s="62"/>
      <c r="Y967" s="62"/>
      <c r="Z967" s="62"/>
      <c r="AA967" s="92"/>
      <c r="AB967" s="92"/>
      <c r="AC967" s="93"/>
      <c r="AD967" s="112"/>
    </row>
    <row r="968" spans="1:30" ht="18">
      <c r="A968" s="76" t="s">
        <v>38</v>
      </c>
      <c r="G968" s="46"/>
      <c r="H968" s="46"/>
      <c r="I968" s="42"/>
      <c r="J968" s="79"/>
      <c r="U968" s="83"/>
      <c r="V968" s="62"/>
      <c r="W968" s="62"/>
      <c r="X968" s="62"/>
      <c r="Y968" s="62"/>
      <c r="Z968" s="62"/>
      <c r="AA968" s="73"/>
      <c r="AB968" s="73"/>
      <c r="AC968" s="93"/>
      <c r="AD968" s="112"/>
    </row>
    <row r="969" spans="1:30">
      <c r="A969" s="463" t="s">
        <v>25</v>
      </c>
      <c r="B969" s="463"/>
      <c r="C969" s="463"/>
      <c r="D969" s="463"/>
      <c r="E969" s="463"/>
      <c r="F969" s="463"/>
      <c r="G969" s="463" t="s">
        <v>39</v>
      </c>
      <c r="H969" s="463"/>
      <c r="I969" s="477" t="s">
        <v>11</v>
      </c>
      <c r="J969" s="477"/>
      <c r="U969" s="81"/>
      <c r="V969" s="62"/>
      <c r="W969" s="62"/>
      <c r="X969" s="62"/>
      <c r="Y969" s="62"/>
      <c r="Z969" s="62"/>
      <c r="AA969" s="92"/>
      <c r="AB969" s="92"/>
      <c r="AC969" s="62"/>
      <c r="AD969" s="111"/>
    </row>
    <row r="970" spans="1:30" ht="14.85" customHeight="1">
      <c r="A970" s="469" t="s">
        <v>147</v>
      </c>
      <c r="B970" s="469"/>
      <c r="C970" s="469"/>
      <c r="D970" s="469"/>
      <c r="E970" s="469"/>
      <c r="F970" s="532"/>
      <c r="G970" s="533">
        <f>$G$47</f>
        <v>0.25</v>
      </c>
      <c r="H970" s="533"/>
      <c r="I970" s="534" t="e">
        <f>(I966+I960+I953+I943)*G970</f>
        <v>#REF!</v>
      </c>
      <c r="J970" s="534"/>
      <c r="U970" s="81"/>
      <c r="V970" s="62"/>
      <c r="W970" s="62"/>
      <c r="X970" s="62"/>
      <c r="Y970" s="62"/>
      <c r="Z970" s="62"/>
      <c r="AA970" s="92"/>
      <c r="AB970" s="92"/>
      <c r="AC970" s="62"/>
      <c r="AD970" s="111"/>
    </row>
    <row r="971" spans="1:30" ht="14.85" customHeight="1">
      <c r="A971" s="483"/>
      <c r="B971" s="484"/>
      <c r="C971" s="484"/>
      <c r="D971" s="484"/>
      <c r="E971" s="484"/>
      <c r="F971" s="484"/>
      <c r="G971" s="453" t="s">
        <v>13</v>
      </c>
      <c r="H971" s="453"/>
      <c r="I971" s="492" t="e">
        <f>I970</f>
        <v>#REF!</v>
      </c>
      <c r="J971" s="492"/>
      <c r="U971" s="81"/>
      <c r="V971" s="62"/>
      <c r="W971" s="62"/>
      <c r="X971" s="62"/>
      <c r="Y971" s="62"/>
      <c r="Z971" s="62"/>
      <c r="AA971" s="92"/>
      <c r="AB971" s="92"/>
      <c r="AC971" s="62"/>
      <c r="AD971" s="111"/>
    </row>
    <row r="972" spans="1:30" ht="14.85" customHeight="1">
      <c r="A972" s="483"/>
      <c r="B972" s="484"/>
      <c r="C972" s="484"/>
      <c r="D972" s="484"/>
      <c r="E972" s="484"/>
      <c r="F972" s="484"/>
      <c r="G972" s="489"/>
      <c r="H972" s="489"/>
      <c r="I972" s="490"/>
      <c r="J972" s="491"/>
      <c r="U972" s="81"/>
      <c r="V972" s="62"/>
      <c r="W972" s="62"/>
      <c r="X972" s="62"/>
      <c r="Y972" s="62"/>
      <c r="Z972" s="62"/>
      <c r="AA972" s="92"/>
      <c r="AB972" s="92"/>
      <c r="AC972" s="62"/>
      <c r="AD972" s="111"/>
    </row>
    <row r="973" spans="1:30" ht="14.85" customHeight="1">
      <c r="A973" s="453" t="s">
        <v>148</v>
      </c>
      <c r="B973" s="453"/>
      <c r="C973" s="453"/>
      <c r="D973" s="453"/>
      <c r="E973" s="453"/>
      <c r="F973" s="453"/>
      <c r="G973" s="453"/>
      <c r="H973" s="453"/>
      <c r="I973" s="492" t="e">
        <f>I971+I966+I960+I953+I943</f>
        <v>#REF!</v>
      </c>
      <c r="J973" s="492"/>
      <c r="U973" s="81"/>
      <c r="V973" s="62"/>
      <c r="W973" s="62"/>
      <c r="X973" s="62"/>
      <c r="Y973" s="62"/>
      <c r="Z973" s="62"/>
      <c r="AA973" s="92"/>
      <c r="AB973" s="92"/>
      <c r="AC973" s="62"/>
      <c r="AD973" s="111"/>
    </row>
    <row r="974" spans="1:30" ht="20.25">
      <c r="A974" s="518" t="s">
        <v>16</v>
      </c>
      <c r="B974" s="519"/>
      <c r="C974" s="519"/>
      <c r="D974" s="519"/>
      <c r="E974" s="519"/>
      <c r="F974" s="519"/>
      <c r="G974" s="519"/>
      <c r="H974" s="519"/>
      <c r="I974" s="519"/>
      <c r="J974" s="544"/>
      <c r="U974" s="109"/>
      <c r="V974" s="95"/>
      <c r="W974" s="95"/>
      <c r="X974" s="95"/>
      <c r="Y974" s="95"/>
      <c r="Z974" s="95"/>
      <c r="AA974" s="99"/>
      <c r="AB974" s="99"/>
      <c r="AC974" s="95"/>
      <c r="AD974" s="110"/>
    </row>
    <row r="975" spans="1:30" s="6" customFormat="1" ht="8.25" customHeight="1">
      <c r="A975" s="70"/>
      <c r="B975" s="11"/>
      <c r="C975" s="11"/>
      <c r="D975" s="11"/>
      <c r="E975" s="11"/>
      <c r="F975" s="11"/>
      <c r="G975" s="11"/>
      <c r="H975" s="11"/>
      <c r="I975" s="67"/>
      <c r="J975" s="84"/>
      <c r="U975" s="57"/>
      <c r="V975" s="63"/>
      <c r="W975" s="63"/>
      <c r="X975" s="63"/>
      <c r="Y975" s="63"/>
      <c r="Z975" s="63"/>
      <c r="AA975" s="100"/>
      <c r="AB975" s="100"/>
      <c r="AC975" s="63"/>
      <c r="AD975" s="58"/>
    </row>
    <row r="976" spans="1:30" ht="14.85" customHeight="1">
      <c r="A976" s="501" t="s">
        <v>4</v>
      </c>
      <c r="B976" s="501"/>
      <c r="C976" s="453" t="str">
        <f>$C$3</f>
        <v>READECUACIÓN SEDE SERVICIOS GENERALES</v>
      </c>
      <c r="D976" s="453"/>
      <c r="E976" s="453"/>
      <c r="F976" s="453"/>
      <c r="G976" s="453"/>
      <c r="H976" s="453"/>
      <c r="I976" s="453"/>
      <c r="J976" s="453"/>
      <c r="U976" s="81"/>
      <c r="V976" s="62"/>
      <c r="W976" s="62"/>
      <c r="X976" s="62"/>
      <c r="Y976" s="62"/>
      <c r="Z976" s="62"/>
      <c r="AA976" s="92"/>
      <c r="AB976" s="92"/>
      <c r="AC976" s="62"/>
      <c r="AD976" s="111"/>
    </row>
    <row r="977" spans="1:30" ht="14.85" customHeight="1">
      <c r="A977" s="501" t="s">
        <v>5</v>
      </c>
      <c r="B977" s="501"/>
      <c r="C977" s="453" t="str">
        <f>$C$4</f>
        <v>UNIVERSIDAD DEL CAUCA -SERVICIOS GENERALES</v>
      </c>
      <c r="D977" s="453"/>
      <c r="E977" s="453"/>
      <c r="F977" s="453"/>
      <c r="G977" s="453"/>
      <c r="H977" s="453"/>
      <c r="I977" s="453"/>
      <c r="J977" s="453"/>
      <c r="U977" s="81"/>
      <c r="V977" s="62"/>
      <c r="W977" s="62"/>
      <c r="X977" s="62"/>
      <c r="Y977" s="62"/>
      <c r="Z977" s="62"/>
      <c r="AA977" s="92"/>
      <c r="AB977" s="92"/>
      <c r="AC977" s="62"/>
      <c r="AD977" s="111"/>
    </row>
    <row r="978" spans="1:30" ht="14.85" customHeight="1">
      <c r="A978" s="501" t="s">
        <v>17</v>
      </c>
      <c r="B978" s="501"/>
      <c r="C978" s="453" t="str">
        <f>$C$5</f>
        <v>UNIVERSIDAD DEL CAUCA</v>
      </c>
      <c r="D978" s="453"/>
      <c r="E978" s="453"/>
      <c r="F978" s="453"/>
      <c r="G978" s="453"/>
      <c r="H978" s="453"/>
      <c r="I978" s="453"/>
      <c r="J978" s="453"/>
      <c r="U978" s="81"/>
      <c r="V978" s="62"/>
      <c r="W978" s="62"/>
      <c r="X978" s="62"/>
      <c r="Y978" s="62"/>
      <c r="Z978" s="62"/>
      <c r="AA978" s="92"/>
      <c r="AB978" s="92"/>
      <c r="AC978" s="62"/>
      <c r="AD978" s="111"/>
    </row>
    <row r="979" spans="1:30" ht="14.85" customHeight="1">
      <c r="A979" s="482" t="s">
        <v>18</v>
      </c>
      <c r="B979" s="472"/>
      <c r="C979" s="480" t="str">
        <f>$C$6</f>
        <v>ING. JOHN JAIRO LEDEZMA SOLANO</v>
      </c>
      <c r="D979" s="474"/>
      <c r="E979" s="474"/>
      <c r="F979" s="474"/>
      <c r="G979" s="474"/>
      <c r="H979" s="474"/>
      <c r="I979" s="474"/>
      <c r="J979" s="502"/>
      <c r="U979" s="81"/>
      <c r="V979" s="62"/>
      <c r="W979" s="62"/>
      <c r="X979" s="62"/>
      <c r="Y979" s="62"/>
      <c r="Z979" s="62"/>
      <c r="AA979" s="92"/>
      <c r="AB979" s="92"/>
      <c r="AC979" s="62"/>
      <c r="AD979" s="111"/>
    </row>
    <row r="980" spans="1:30" ht="14.85" customHeight="1">
      <c r="A980" s="501" t="s">
        <v>6</v>
      </c>
      <c r="B980" s="501"/>
      <c r="C980" s="539" t="str">
        <f>$C$7</f>
        <v>FEBRERO DE 2011</v>
      </c>
      <c r="D980" s="540"/>
      <c r="E980" s="540"/>
      <c r="F980" s="531" t="str">
        <f>$F$7</f>
        <v>MP 19202-128892 CAU</v>
      </c>
      <c r="G980" s="531"/>
      <c r="H980" s="531"/>
      <c r="I980" s="531"/>
      <c r="J980" s="531"/>
      <c r="U980" s="81"/>
      <c r="V980" s="62"/>
      <c r="W980" s="62"/>
      <c r="X980" s="62"/>
      <c r="Y980" s="62"/>
      <c r="Z980" s="62"/>
      <c r="AA980" s="92"/>
      <c r="AB980" s="92"/>
      <c r="AC980" s="62"/>
      <c r="AD980" s="111"/>
    </row>
    <row r="981" spans="1:30" ht="4.5" customHeight="1">
      <c r="B981" s="72"/>
      <c r="C981" s="72"/>
      <c r="D981" s="72"/>
      <c r="E981" s="72"/>
      <c r="F981" s="72"/>
      <c r="G981" s="72"/>
      <c r="U981" s="81"/>
      <c r="V981" s="64"/>
      <c r="W981" s="64"/>
      <c r="X981" s="64"/>
      <c r="Y981" s="64"/>
      <c r="Z981" s="64"/>
      <c r="AA981" s="102"/>
      <c r="AB981" s="92"/>
      <c r="AC981" s="62"/>
      <c r="AD981" s="111"/>
    </row>
    <row r="982" spans="1:30" ht="14.85" customHeight="1">
      <c r="A982" s="5" t="s">
        <v>9</v>
      </c>
      <c r="B982" s="549" t="s">
        <v>8</v>
      </c>
      <c r="C982" s="453" t="e">
        <f>#REF!</f>
        <v>#REF!</v>
      </c>
      <c r="D982" s="453"/>
      <c r="E982" s="453"/>
      <c r="F982" s="549" t="s">
        <v>10</v>
      </c>
      <c r="G982" s="549" t="e">
        <f>#REF!</f>
        <v>#REF!</v>
      </c>
      <c r="H982" s="513" t="s">
        <v>23</v>
      </c>
      <c r="I982" s="500"/>
      <c r="J982" s="514"/>
      <c r="U982" s="81"/>
      <c r="V982" s="62"/>
      <c r="W982" s="62"/>
      <c r="X982" s="62"/>
      <c r="Y982" s="62"/>
      <c r="Z982" s="62"/>
      <c r="AA982" s="92"/>
      <c r="AB982" s="92"/>
      <c r="AC982" s="62"/>
      <c r="AD982" s="111"/>
    </row>
    <row r="983" spans="1:30" ht="14.85" customHeight="1">
      <c r="A983" s="59" t="e">
        <f>#REF!</f>
        <v>#REF!</v>
      </c>
      <c r="B983" s="550"/>
      <c r="C983" s="453"/>
      <c r="D983" s="453"/>
      <c r="E983" s="453"/>
      <c r="F983" s="550"/>
      <c r="G983" s="550"/>
      <c r="H983" s="1"/>
      <c r="I983" s="68" t="s">
        <v>24</v>
      </c>
      <c r="J983" s="69"/>
      <c r="U983" s="82"/>
      <c r="V983" s="62"/>
      <c r="W983" s="62"/>
      <c r="X983" s="62"/>
      <c r="Y983" s="62"/>
      <c r="Z983" s="62"/>
      <c r="AA983" s="92"/>
      <c r="AB983" s="73"/>
      <c r="AC983" s="65"/>
      <c r="AD983" s="56"/>
    </row>
    <row r="984" spans="1:30" ht="14.85" customHeight="1">
      <c r="A984" s="5" t="s">
        <v>9</v>
      </c>
      <c r="B984" s="549" t="s">
        <v>7</v>
      </c>
      <c r="C984" s="559" t="e">
        <f>#REF!</f>
        <v>#REF!</v>
      </c>
      <c r="D984" s="560"/>
      <c r="E984" s="561"/>
      <c r="F984" s="480" t="s">
        <v>22</v>
      </c>
      <c r="G984" s="502"/>
      <c r="H984" s="513"/>
      <c r="I984" s="500"/>
      <c r="J984" s="514"/>
      <c r="U984" s="81"/>
      <c r="V984" s="62"/>
      <c r="W984" s="62"/>
      <c r="X984" s="62"/>
      <c r="Y984" s="62"/>
      <c r="Z984" s="62"/>
      <c r="AA984" s="92"/>
      <c r="AB984" s="92"/>
      <c r="AC984" s="62"/>
      <c r="AD984" s="111"/>
    </row>
    <row r="985" spans="1:30" ht="14.85" customHeight="1">
      <c r="A985" s="60" t="e">
        <f>#REF!</f>
        <v>#REF!</v>
      </c>
      <c r="B985" s="550"/>
      <c r="C985" s="562"/>
      <c r="D985" s="563"/>
      <c r="E985" s="564"/>
      <c r="F985" s="515"/>
      <c r="G985" s="516"/>
      <c r="H985" s="516"/>
      <c r="I985" s="516"/>
      <c r="J985" s="517"/>
      <c r="U985" s="82"/>
      <c r="V985" s="62"/>
      <c r="W985" s="62"/>
      <c r="X985" s="62"/>
      <c r="Y985" s="62"/>
      <c r="Z985" s="62"/>
      <c r="AA985" s="92"/>
      <c r="AB985" s="92"/>
      <c r="AC985" s="62"/>
      <c r="AD985" s="111"/>
    </row>
    <row r="986" spans="1:30" ht="3.75" customHeight="1">
      <c r="U986" s="81"/>
      <c r="V986" s="62"/>
      <c r="W986" s="62"/>
      <c r="X986" s="62"/>
      <c r="Y986" s="62"/>
      <c r="Z986" s="62"/>
      <c r="AA986" s="92"/>
      <c r="AB986" s="92"/>
      <c r="AC986" s="62"/>
      <c r="AD986" s="111"/>
    </row>
    <row r="987" spans="1:30" ht="18">
      <c r="A987" s="557" t="s">
        <v>27</v>
      </c>
      <c r="B987" s="558"/>
      <c r="U987" s="83"/>
      <c r="V987" s="66"/>
      <c r="W987" s="62"/>
      <c r="X987" s="62"/>
      <c r="Y987" s="62"/>
      <c r="Z987" s="62"/>
      <c r="AA987" s="92"/>
      <c r="AB987" s="92"/>
      <c r="AC987" s="62"/>
      <c r="AD987" s="111"/>
    </row>
    <row r="988" spans="1:30" ht="33" customHeight="1">
      <c r="A988" s="464" t="s">
        <v>25</v>
      </c>
      <c r="B988" s="464"/>
      <c r="C988" s="464"/>
      <c r="D988" s="47" t="s">
        <v>28</v>
      </c>
      <c r="E988" s="537" t="s">
        <v>14</v>
      </c>
      <c r="F988" s="538"/>
      <c r="G988" s="537" t="s">
        <v>12</v>
      </c>
      <c r="H988" s="538"/>
      <c r="I988" s="456" t="s">
        <v>11</v>
      </c>
      <c r="J988" s="458"/>
      <c r="U988" s="81"/>
      <c r="V988" s="62"/>
      <c r="W988" s="62"/>
      <c r="X988" s="65"/>
      <c r="Y988" s="96"/>
      <c r="Z988" s="96"/>
      <c r="AA988" s="103"/>
      <c r="AB988" s="103"/>
      <c r="AC988" s="62"/>
      <c r="AD988" s="111"/>
    </row>
    <row r="989" spans="1:30" ht="14.85" customHeight="1">
      <c r="A989" s="532" t="s">
        <v>79</v>
      </c>
      <c r="B989" s="521"/>
      <c r="C989" s="578"/>
      <c r="D989" s="48" t="s">
        <v>41</v>
      </c>
      <c r="E989" s="475"/>
      <c r="F989" s="476"/>
      <c r="G989" s="475"/>
      <c r="H989" s="476"/>
      <c r="I989" s="467" t="e">
        <f>I1014*0.05</f>
        <v>#REF!</v>
      </c>
      <c r="J989" s="468"/>
      <c r="U989" s="81"/>
      <c r="V989" s="62"/>
      <c r="W989" s="62"/>
      <c r="X989" s="61"/>
      <c r="Y989" s="96"/>
      <c r="Z989" s="96"/>
      <c r="AA989" s="103"/>
      <c r="AB989" s="103"/>
      <c r="AC989" s="62"/>
      <c r="AD989" s="111"/>
    </row>
    <row r="990" spans="1:30" ht="14.85" customHeight="1">
      <c r="A990" s="469"/>
      <c r="B990" s="469"/>
      <c r="C990" s="469"/>
      <c r="D990" s="8"/>
      <c r="E990" s="532"/>
      <c r="F990" s="578"/>
      <c r="G990" s="469"/>
      <c r="H990" s="469"/>
      <c r="I990" s="467"/>
      <c r="J990" s="582"/>
      <c r="U990" s="81"/>
      <c r="V990" s="62"/>
      <c r="W990" s="62"/>
      <c r="X990" s="62"/>
      <c r="Y990" s="62"/>
      <c r="Z990" s="62"/>
      <c r="AA990" s="92"/>
      <c r="AB990" s="92"/>
      <c r="AC990" s="93"/>
      <c r="AD990" s="112"/>
    </row>
    <row r="991" spans="1:30" ht="14.85" customHeight="1">
      <c r="G991" s="453" t="s">
        <v>13</v>
      </c>
      <c r="H991" s="453"/>
      <c r="I991" s="510" t="e">
        <f>SUM(I989:J990)</f>
        <v>#REF!</v>
      </c>
      <c r="J991" s="511"/>
      <c r="U991" s="81"/>
      <c r="V991" s="62"/>
      <c r="W991" s="62"/>
      <c r="X991" s="62"/>
      <c r="Y991" s="62"/>
      <c r="Z991" s="62"/>
      <c r="AA991" s="92"/>
      <c r="AB991" s="92"/>
      <c r="AC991" s="93"/>
      <c r="AD991" s="112"/>
    </row>
    <row r="992" spans="1:30" ht="6" customHeight="1">
      <c r="U992" s="81"/>
      <c r="V992" s="62"/>
      <c r="W992" s="62"/>
      <c r="X992" s="62"/>
      <c r="Y992" s="62"/>
      <c r="Z992" s="62"/>
      <c r="AA992" s="92"/>
      <c r="AB992" s="92"/>
      <c r="AC992" s="62"/>
      <c r="AD992" s="111"/>
    </row>
    <row r="993" spans="1:30" ht="15.75" customHeight="1">
      <c r="A993" s="76" t="s">
        <v>29</v>
      </c>
      <c r="U993" s="83"/>
      <c r="V993" s="62"/>
      <c r="W993" s="62"/>
      <c r="X993" s="62"/>
      <c r="Y993" s="62"/>
      <c r="Z993" s="62"/>
      <c r="AA993" s="92"/>
      <c r="AB993" s="92"/>
      <c r="AC993" s="62"/>
      <c r="AD993" s="111"/>
    </row>
    <row r="994" spans="1:30" ht="15.75" customHeight="1">
      <c r="A994" s="456" t="s">
        <v>25</v>
      </c>
      <c r="B994" s="457"/>
      <c r="C994" s="458"/>
      <c r="D994" s="537" t="s">
        <v>2</v>
      </c>
      <c r="E994" s="538"/>
      <c r="F994" s="3" t="s">
        <v>0</v>
      </c>
      <c r="G994" s="537" t="s">
        <v>15</v>
      </c>
      <c r="H994" s="538"/>
      <c r="I994" s="576" t="s">
        <v>11</v>
      </c>
      <c r="J994" s="577"/>
      <c r="U994" s="81"/>
      <c r="V994" s="62"/>
      <c r="W994" s="62"/>
      <c r="X994" s="96"/>
      <c r="Y994" s="96"/>
      <c r="Z994" s="61"/>
      <c r="AA994" s="103"/>
      <c r="AB994" s="103"/>
      <c r="AC994" s="62"/>
      <c r="AD994" s="111"/>
    </row>
    <row r="995" spans="1:30" ht="14.85" customHeight="1">
      <c r="A995" s="453"/>
      <c r="B995" s="453"/>
      <c r="C995" s="453"/>
      <c r="D995" s="480"/>
      <c r="E995" s="474"/>
      <c r="F995" s="45"/>
      <c r="G995" s="453"/>
      <c r="H995" s="453"/>
      <c r="I995" s="510"/>
      <c r="J995" s="511"/>
      <c r="U995" s="81"/>
      <c r="V995" s="62"/>
      <c r="W995" s="62"/>
      <c r="X995" s="62"/>
      <c r="Y995" s="62"/>
      <c r="Z995" s="65"/>
      <c r="AA995" s="92"/>
      <c r="AB995" s="92"/>
      <c r="AC995" s="93"/>
      <c r="AD995" s="112"/>
    </row>
    <row r="996" spans="1:30" ht="14.85" customHeight="1">
      <c r="A996" s="453"/>
      <c r="B996" s="453"/>
      <c r="C996" s="453"/>
      <c r="D996" s="480"/>
      <c r="E996" s="474"/>
      <c r="F996" s="45"/>
      <c r="G996" s="453"/>
      <c r="H996" s="453"/>
      <c r="I996" s="510"/>
      <c r="J996" s="511"/>
      <c r="U996" s="81"/>
      <c r="V996" s="62"/>
      <c r="W996" s="62"/>
      <c r="X996" s="62"/>
      <c r="Y996" s="62"/>
      <c r="Z996" s="65"/>
      <c r="AA996" s="92"/>
      <c r="AB996" s="92"/>
      <c r="AC996" s="93"/>
      <c r="AD996" s="112"/>
    </row>
    <row r="997" spans="1:30" ht="14.85" customHeight="1">
      <c r="A997" s="453"/>
      <c r="B997" s="453"/>
      <c r="C997" s="453"/>
      <c r="D997" s="480"/>
      <c r="E997" s="474"/>
      <c r="F997" s="45"/>
      <c r="G997" s="453"/>
      <c r="H997" s="453"/>
      <c r="I997" s="510"/>
      <c r="J997" s="511"/>
      <c r="U997" s="81"/>
      <c r="V997" s="62"/>
      <c r="W997" s="62"/>
      <c r="X997" s="62"/>
      <c r="Y997" s="62"/>
      <c r="Z997" s="65"/>
      <c r="AA997" s="92"/>
      <c r="AB997" s="92"/>
      <c r="AC997" s="93"/>
      <c r="AD997" s="112"/>
    </row>
    <row r="998" spans="1:30" ht="14.85" customHeight="1">
      <c r="A998" s="453"/>
      <c r="B998" s="453"/>
      <c r="C998" s="453"/>
      <c r="D998" s="480"/>
      <c r="E998" s="474"/>
      <c r="F998" s="45"/>
      <c r="G998" s="453"/>
      <c r="H998" s="453"/>
      <c r="I998" s="510"/>
      <c r="J998" s="511"/>
      <c r="U998" s="81"/>
      <c r="V998" s="62"/>
      <c r="W998" s="62"/>
      <c r="X998" s="62"/>
      <c r="Y998" s="62"/>
      <c r="Z998" s="65"/>
      <c r="AA998" s="92"/>
      <c r="AB998" s="92"/>
      <c r="AC998" s="93"/>
      <c r="AD998" s="112"/>
    </row>
    <row r="999" spans="1:30" ht="14.85" customHeight="1">
      <c r="A999" s="453"/>
      <c r="B999" s="453"/>
      <c r="C999" s="453"/>
      <c r="D999" s="480"/>
      <c r="E999" s="474"/>
      <c r="F999" s="45"/>
      <c r="G999" s="453"/>
      <c r="H999" s="453"/>
      <c r="I999" s="510"/>
      <c r="J999" s="511"/>
      <c r="U999" s="81"/>
      <c r="V999" s="62"/>
      <c r="W999" s="62"/>
      <c r="X999" s="62"/>
      <c r="Y999" s="62"/>
      <c r="Z999" s="65"/>
      <c r="AA999" s="92"/>
      <c r="AB999" s="92"/>
      <c r="AC999" s="93"/>
      <c r="AD999" s="112"/>
    </row>
    <row r="1000" spans="1:30" ht="14.85" customHeight="1">
      <c r="A1000" s="453"/>
      <c r="B1000" s="453"/>
      <c r="C1000" s="453"/>
      <c r="D1000" s="480"/>
      <c r="E1000" s="474"/>
      <c r="F1000" s="45"/>
      <c r="G1000" s="453"/>
      <c r="H1000" s="453"/>
      <c r="I1000" s="510"/>
      <c r="J1000" s="511"/>
      <c r="U1000" s="81"/>
      <c r="V1000" s="62"/>
      <c r="W1000" s="62"/>
      <c r="X1000" s="62"/>
      <c r="Y1000" s="62"/>
      <c r="Z1000" s="65"/>
      <c r="AA1000" s="92"/>
      <c r="AB1000" s="92"/>
      <c r="AC1000" s="93"/>
      <c r="AD1000" s="112"/>
    </row>
    <row r="1001" spans="1:30" ht="14.85" customHeight="1">
      <c r="G1001" s="453" t="s">
        <v>13</v>
      </c>
      <c r="H1001" s="453"/>
      <c r="I1001" s="510">
        <f>SUM(I995:J1000)</f>
        <v>0</v>
      </c>
      <c r="J1001" s="511"/>
      <c r="U1001" s="81"/>
      <c r="V1001" s="62"/>
      <c r="W1001" s="62"/>
      <c r="X1001" s="62"/>
      <c r="Y1001" s="62"/>
      <c r="Z1001" s="62"/>
      <c r="AA1001" s="92"/>
      <c r="AB1001" s="92"/>
      <c r="AC1001" s="93"/>
      <c r="AD1001" s="112"/>
    </row>
    <row r="1002" spans="1:30" ht="5.25" customHeight="1">
      <c r="G1002" s="46"/>
      <c r="H1002" s="46"/>
      <c r="I1002" s="42"/>
      <c r="J1002" s="79"/>
      <c r="U1002" s="81"/>
      <c r="V1002" s="62"/>
      <c r="W1002" s="62"/>
      <c r="X1002" s="62"/>
      <c r="Y1002" s="62"/>
      <c r="Z1002" s="62"/>
      <c r="AA1002" s="73"/>
      <c r="AB1002" s="73"/>
      <c r="AC1002" s="93"/>
      <c r="AD1002" s="112"/>
    </row>
    <row r="1003" spans="1:30" ht="18">
      <c r="A1003" s="76" t="s">
        <v>30</v>
      </c>
      <c r="B1003" s="77"/>
      <c r="G1003" s="46"/>
      <c r="H1003" s="46"/>
      <c r="I1003" s="42"/>
      <c r="J1003" s="79"/>
      <c r="U1003" s="83"/>
      <c r="V1003" s="66"/>
      <c r="W1003" s="62"/>
      <c r="X1003" s="62"/>
      <c r="Y1003" s="62"/>
      <c r="Z1003" s="62"/>
      <c r="AA1003" s="73"/>
      <c r="AB1003" s="73"/>
      <c r="AC1003" s="93"/>
      <c r="AD1003" s="112"/>
    </row>
    <row r="1004" spans="1:30" ht="14.85" customHeight="1">
      <c r="A1004" s="464" t="s">
        <v>26</v>
      </c>
      <c r="B1004" s="464"/>
      <c r="C1004" s="47" t="s">
        <v>31</v>
      </c>
      <c r="D1004" s="47" t="s">
        <v>32</v>
      </c>
      <c r="E1004" s="464" t="s">
        <v>33</v>
      </c>
      <c r="F1004" s="464"/>
      <c r="G1004" s="464" t="s">
        <v>34</v>
      </c>
      <c r="H1004" s="464"/>
      <c r="I1004" s="499" t="s">
        <v>11</v>
      </c>
      <c r="J1004" s="499"/>
      <c r="U1004" s="81"/>
      <c r="V1004" s="62"/>
      <c r="W1004" s="65"/>
      <c r="X1004" s="65"/>
      <c r="Y1004" s="62"/>
      <c r="Z1004" s="62"/>
      <c r="AA1004" s="92"/>
      <c r="AB1004" s="92"/>
      <c r="AC1004" s="93"/>
      <c r="AD1004" s="112"/>
    </row>
    <row r="1005" spans="1:30" ht="14.85" customHeight="1">
      <c r="A1005" s="453"/>
      <c r="B1005" s="453"/>
      <c r="C1005" s="5"/>
      <c r="D1005" s="5"/>
      <c r="E1005" s="453"/>
      <c r="F1005" s="453"/>
      <c r="G1005" s="453"/>
      <c r="H1005" s="453"/>
      <c r="I1005" s="492"/>
      <c r="J1005" s="492"/>
      <c r="U1005" s="81"/>
      <c r="V1005" s="62"/>
      <c r="W1005" s="62"/>
      <c r="X1005" s="62"/>
      <c r="Y1005" s="62"/>
      <c r="Z1005" s="62"/>
      <c r="AA1005" s="92"/>
      <c r="AB1005" s="92"/>
      <c r="AC1005" s="93"/>
      <c r="AD1005" s="112"/>
    </row>
    <row r="1006" spans="1:30" ht="14.85" customHeight="1">
      <c r="A1006" s="453"/>
      <c r="B1006" s="453"/>
      <c r="C1006" s="5"/>
      <c r="D1006" s="5"/>
      <c r="E1006" s="453"/>
      <c r="F1006" s="453"/>
      <c r="G1006" s="453"/>
      <c r="H1006" s="453"/>
      <c r="I1006" s="492"/>
      <c r="J1006" s="492"/>
      <c r="U1006" s="81"/>
      <c r="V1006" s="62"/>
      <c r="W1006" s="62"/>
      <c r="X1006" s="62"/>
      <c r="Y1006" s="62"/>
      <c r="Z1006" s="62"/>
      <c r="AA1006" s="92"/>
      <c r="AB1006" s="92"/>
      <c r="AC1006" s="93"/>
      <c r="AD1006" s="112"/>
    </row>
    <row r="1007" spans="1:30" ht="14.85" customHeight="1">
      <c r="A1007" s="453"/>
      <c r="B1007" s="453"/>
      <c r="C1007" s="5"/>
      <c r="D1007" s="5"/>
      <c r="E1007" s="453"/>
      <c r="F1007" s="453"/>
      <c r="G1007" s="453"/>
      <c r="H1007" s="453"/>
      <c r="I1007" s="492"/>
      <c r="J1007" s="492"/>
      <c r="U1007" s="81"/>
      <c r="V1007" s="62"/>
      <c r="W1007" s="62"/>
      <c r="X1007" s="62"/>
      <c r="Y1007" s="62"/>
      <c r="Z1007" s="62"/>
      <c r="AA1007" s="92"/>
      <c r="AB1007" s="92"/>
      <c r="AC1007" s="93"/>
      <c r="AD1007" s="112"/>
    </row>
    <row r="1008" spans="1:30" ht="14.85" customHeight="1">
      <c r="A1008" s="78"/>
      <c r="B1008" s="46"/>
      <c r="E1008" s="46"/>
      <c r="F1008" s="46"/>
      <c r="G1008" s="453" t="s">
        <v>13</v>
      </c>
      <c r="H1008" s="453"/>
      <c r="I1008" s="492">
        <f>SUM(I1005:J1007)</f>
        <v>0</v>
      </c>
      <c r="J1008" s="492"/>
      <c r="U1008" s="80"/>
      <c r="V1008" s="65"/>
      <c r="W1008" s="62"/>
      <c r="X1008" s="62"/>
      <c r="Y1008" s="65"/>
      <c r="Z1008" s="65"/>
      <c r="AA1008" s="92"/>
      <c r="AB1008" s="92"/>
      <c r="AC1008" s="93"/>
      <c r="AD1008" s="112"/>
    </row>
    <row r="1009" spans="1:30" ht="6.75" customHeight="1">
      <c r="A1009" s="78"/>
      <c r="B1009" s="46"/>
      <c r="E1009" s="46"/>
      <c r="F1009" s="46"/>
      <c r="G1009" s="46"/>
      <c r="H1009" s="46"/>
      <c r="I1009" s="42"/>
      <c r="J1009" s="79"/>
      <c r="U1009" s="80"/>
      <c r="V1009" s="65"/>
      <c r="W1009" s="62"/>
      <c r="X1009" s="62"/>
      <c r="Y1009" s="65"/>
      <c r="Z1009" s="65"/>
      <c r="AA1009" s="73"/>
      <c r="AB1009" s="73"/>
      <c r="AC1009" s="94"/>
      <c r="AD1009" s="75"/>
    </row>
    <row r="1010" spans="1:30" ht="18">
      <c r="A1010" s="76" t="s">
        <v>35</v>
      </c>
      <c r="U1010" s="83"/>
      <c r="V1010" s="62"/>
      <c r="W1010" s="62"/>
      <c r="X1010" s="62"/>
      <c r="Y1010" s="62"/>
      <c r="Z1010" s="62"/>
      <c r="AA1010" s="92"/>
      <c r="AB1010" s="92"/>
      <c r="AC1010" s="62"/>
      <c r="AD1010" s="111"/>
    </row>
    <row r="1011" spans="1:30" ht="32.25" customHeight="1">
      <c r="A1011" s="456" t="s">
        <v>36</v>
      </c>
      <c r="B1011" s="457"/>
      <c r="C1011" s="457"/>
      <c r="D1011" s="457"/>
      <c r="E1011" s="457"/>
      <c r="F1011" s="458"/>
      <c r="G1011" s="537" t="s">
        <v>42</v>
      </c>
      <c r="H1011" s="538"/>
      <c r="I1011" s="555" t="s">
        <v>11</v>
      </c>
      <c r="J1011" s="556"/>
      <c r="U1011" s="81"/>
      <c r="V1011" s="62"/>
      <c r="W1011" s="62"/>
      <c r="X1011" s="62"/>
      <c r="Y1011" s="62"/>
      <c r="Z1011" s="62"/>
      <c r="AA1011" s="103"/>
      <c r="AB1011" s="103"/>
      <c r="AC1011" s="93"/>
      <c r="AD1011" s="112"/>
    </row>
    <row r="1012" spans="1:30" ht="14.85" customHeight="1">
      <c r="A1012" s="480" t="s">
        <v>43</v>
      </c>
      <c r="B1012" s="474"/>
      <c r="C1012" s="474"/>
      <c r="D1012" s="474"/>
      <c r="E1012" s="474"/>
      <c r="F1012" s="502"/>
      <c r="G1012" s="453"/>
      <c r="H1012" s="453"/>
      <c r="I1012" s="492" t="e">
        <f>#REF!</f>
        <v>#REF!</v>
      </c>
      <c r="J1012" s="492"/>
      <c r="U1012" s="81"/>
      <c r="V1012" s="62"/>
      <c r="W1012" s="62"/>
      <c r="X1012" s="62"/>
      <c r="Y1012" s="62"/>
      <c r="Z1012" s="62"/>
      <c r="AA1012" s="92"/>
      <c r="AB1012" s="92"/>
      <c r="AC1012" s="93"/>
      <c r="AD1012" s="112"/>
    </row>
    <row r="1013" spans="1:30" ht="14.85" customHeight="1">
      <c r="A1013" s="480"/>
      <c r="B1013" s="474"/>
      <c r="C1013" s="474"/>
      <c r="D1013" s="474"/>
      <c r="E1013" s="474"/>
      <c r="F1013" s="502"/>
      <c r="G1013" s="453"/>
      <c r="H1013" s="453"/>
      <c r="I1013" s="492"/>
      <c r="J1013" s="492"/>
      <c r="U1013" s="81"/>
      <c r="V1013" s="62"/>
      <c r="W1013" s="62"/>
      <c r="X1013" s="62"/>
      <c r="Y1013" s="62"/>
      <c r="Z1013" s="62"/>
      <c r="AA1013" s="92"/>
      <c r="AB1013" s="92"/>
      <c r="AC1013" s="93"/>
      <c r="AD1013" s="112"/>
    </row>
    <row r="1014" spans="1:30" ht="14.85" customHeight="1">
      <c r="A1014" s="461"/>
      <c r="B1014" s="462"/>
      <c r="E1014" s="462"/>
      <c r="F1014" s="462"/>
      <c r="G1014" s="453" t="s">
        <v>13</v>
      </c>
      <c r="H1014" s="453"/>
      <c r="I1014" s="492" t="e">
        <f>SUM(I1012:J1013)</f>
        <v>#REF!</v>
      </c>
      <c r="J1014" s="492"/>
      <c r="U1014" s="81"/>
      <c r="V1014" s="62"/>
      <c r="W1014" s="62"/>
      <c r="X1014" s="62"/>
      <c r="Y1014" s="62"/>
      <c r="Z1014" s="62"/>
      <c r="AA1014" s="92"/>
      <c r="AB1014" s="92"/>
      <c r="AC1014" s="93"/>
      <c r="AD1014" s="112"/>
    </row>
    <row r="1015" spans="1:30" ht="6.75" customHeight="1">
      <c r="G1015" s="500"/>
      <c r="H1015" s="500"/>
      <c r="I1015" s="535"/>
      <c r="J1015" s="536"/>
      <c r="U1015" s="81"/>
      <c r="V1015" s="62"/>
      <c r="W1015" s="62"/>
      <c r="X1015" s="62"/>
      <c r="Y1015" s="62"/>
      <c r="Z1015" s="62"/>
      <c r="AA1015" s="92"/>
      <c r="AB1015" s="92"/>
      <c r="AC1015" s="93"/>
      <c r="AD1015" s="112"/>
    </row>
    <row r="1016" spans="1:30" ht="18">
      <c r="A1016" s="76" t="s">
        <v>38</v>
      </c>
      <c r="G1016" s="46"/>
      <c r="H1016" s="46"/>
      <c r="I1016" s="42"/>
      <c r="J1016" s="79"/>
      <c r="U1016" s="83"/>
      <c r="V1016" s="62"/>
      <c r="W1016" s="62"/>
      <c r="X1016" s="62"/>
      <c r="Y1016" s="62"/>
      <c r="Z1016" s="62"/>
      <c r="AA1016" s="73"/>
      <c r="AB1016" s="73"/>
      <c r="AC1016" s="93"/>
      <c r="AD1016" s="112"/>
    </row>
    <row r="1017" spans="1:30">
      <c r="A1017" s="463" t="s">
        <v>25</v>
      </c>
      <c r="B1017" s="463"/>
      <c r="C1017" s="463"/>
      <c r="D1017" s="463"/>
      <c r="E1017" s="463"/>
      <c r="F1017" s="463"/>
      <c r="G1017" s="463" t="s">
        <v>39</v>
      </c>
      <c r="H1017" s="463"/>
      <c r="I1017" s="477" t="s">
        <v>11</v>
      </c>
      <c r="J1017" s="477"/>
      <c r="U1017" s="81"/>
      <c r="V1017" s="62"/>
      <c r="W1017" s="62"/>
      <c r="X1017" s="62"/>
      <c r="Y1017" s="62"/>
      <c r="Z1017" s="62"/>
      <c r="AA1017" s="92"/>
      <c r="AB1017" s="92"/>
      <c r="AC1017" s="62"/>
      <c r="AD1017" s="111"/>
    </row>
    <row r="1018" spans="1:30" ht="14.85" customHeight="1">
      <c r="A1018" s="469" t="s">
        <v>147</v>
      </c>
      <c r="B1018" s="469"/>
      <c r="C1018" s="469"/>
      <c r="D1018" s="469"/>
      <c r="E1018" s="469"/>
      <c r="F1018" s="532"/>
      <c r="G1018" s="533">
        <f>$G$47</f>
        <v>0.25</v>
      </c>
      <c r="H1018" s="533"/>
      <c r="I1018" s="534" t="e">
        <f>(I1014+I1008+I1001+I991)*G1018</f>
        <v>#REF!</v>
      </c>
      <c r="J1018" s="534"/>
      <c r="U1018" s="81"/>
      <c r="V1018" s="62"/>
      <c r="W1018" s="62"/>
      <c r="X1018" s="62"/>
      <c r="Y1018" s="62"/>
      <c r="Z1018" s="62"/>
      <c r="AA1018" s="92"/>
      <c r="AB1018" s="92"/>
      <c r="AC1018" s="62"/>
      <c r="AD1018" s="111"/>
    </row>
    <row r="1019" spans="1:30" ht="14.85" customHeight="1">
      <c r="A1019" s="483"/>
      <c r="B1019" s="484"/>
      <c r="C1019" s="484"/>
      <c r="D1019" s="484"/>
      <c r="E1019" s="484"/>
      <c r="F1019" s="484"/>
      <c r="G1019" s="453" t="s">
        <v>13</v>
      </c>
      <c r="H1019" s="453"/>
      <c r="I1019" s="492" t="e">
        <f>I1018</f>
        <v>#REF!</v>
      </c>
      <c r="J1019" s="492"/>
      <c r="U1019" s="81"/>
      <c r="V1019" s="62"/>
      <c r="W1019" s="62"/>
      <c r="X1019" s="62"/>
      <c r="Y1019" s="62"/>
      <c r="Z1019" s="62"/>
      <c r="AA1019" s="92"/>
      <c r="AB1019" s="92"/>
      <c r="AC1019" s="62"/>
      <c r="AD1019" s="111"/>
    </row>
    <row r="1020" spans="1:30" ht="14.85" customHeight="1">
      <c r="A1020" s="483"/>
      <c r="B1020" s="484"/>
      <c r="C1020" s="484"/>
      <c r="D1020" s="484"/>
      <c r="E1020" s="484"/>
      <c r="F1020" s="484"/>
      <c r="G1020" s="489"/>
      <c r="H1020" s="489"/>
      <c r="I1020" s="490"/>
      <c r="J1020" s="491"/>
      <c r="U1020" s="81"/>
      <c r="V1020" s="62"/>
      <c r="W1020" s="62"/>
      <c r="X1020" s="62"/>
      <c r="Y1020" s="62"/>
      <c r="Z1020" s="62"/>
      <c r="AA1020" s="92"/>
      <c r="AB1020" s="92"/>
      <c r="AC1020" s="62"/>
      <c r="AD1020" s="111"/>
    </row>
    <row r="1021" spans="1:30" ht="14.85" customHeight="1">
      <c r="A1021" s="453" t="s">
        <v>148</v>
      </c>
      <c r="B1021" s="453"/>
      <c r="C1021" s="453"/>
      <c r="D1021" s="453"/>
      <c r="E1021" s="453"/>
      <c r="F1021" s="453"/>
      <c r="G1021" s="453"/>
      <c r="H1021" s="453"/>
      <c r="I1021" s="492" t="e">
        <f>#REF!</f>
        <v>#REF!</v>
      </c>
      <c r="J1021" s="492"/>
      <c r="U1021" s="81"/>
      <c r="V1021" s="62"/>
      <c r="W1021" s="62"/>
      <c r="X1021" s="62"/>
      <c r="Y1021" s="62"/>
      <c r="Z1021" s="62"/>
      <c r="AA1021" s="92"/>
      <c r="AB1021" s="92"/>
      <c r="AC1021" s="62"/>
      <c r="AD1021" s="111"/>
    </row>
    <row r="1022" spans="1:30" ht="20.25">
      <c r="A1022" s="518" t="s">
        <v>16</v>
      </c>
      <c r="B1022" s="519"/>
      <c r="C1022" s="519"/>
      <c r="D1022" s="519"/>
      <c r="E1022" s="519"/>
      <c r="F1022" s="519"/>
      <c r="G1022" s="519"/>
      <c r="H1022" s="519"/>
      <c r="I1022" s="519"/>
      <c r="J1022" s="544"/>
      <c r="U1022" s="109"/>
      <c r="V1022" s="95"/>
      <c r="W1022" s="95"/>
      <c r="X1022" s="95"/>
      <c r="Y1022" s="95"/>
      <c r="Z1022" s="95"/>
      <c r="AA1022" s="99"/>
      <c r="AB1022" s="99"/>
      <c r="AC1022" s="95"/>
      <c r="AD1022" s="110"/>
    </row>
    <row r="1023" spans="1:30" s="6" customFormat="1" ht="8.25" customHeight="1">
      <c r="A1023" s="70"/>
      <c r="B1023" s="11"/>
      <c r="C1023" s="11"/>
      <c r="D1023" s="11"/>
      <c r="E1023" s="11"/>
      <c r="F1023" s="11"/>
      <c r="G1023" s="11"/>
      <c r="H1023" s="11"/>
      <c r="I1023" s="67"/>
      <c r="J1023" s="84"/>
      <c r="U1023" s="57"/>
      <c r="V1023" s="63"/>
      <c r="W1023" s="63"/>
      <c r="X1023" s="63"/>
      <c r="Y1023" s="63"/>
      <c r="Z1023" s="63"/>
      <c r="AA1023" s="100"/>
      <c r="AB1023" s="100"/>
      <c r="AC1023" s="63"/>
      <c r="AD1023" s="58"/>
    </row>
    <row r="1024" spans="1:30" ht="14.85" customHeight="1">
      <c r="A1024" s="501" t="s">
        <v>4</v>
      </c>
      <c r="B1024" s="501"/>
      <c r="C1024" s="453" t="str">
        <f>$C$3</f>
        <v>READECUACIÓN SEDE SERVICIOS GENERALES</v>
      </c>
      <c r="D1024" s="453"/>
      <c r="E1024" s="453"/>
      <c r="F1024" s="453"/>
      <c r="G1024" s="453"/>
      <c r="H1024" s="453"/>
      <c r="I1024" s="453"/>
      <c r="J1024" s="453"/>
      <c r="U1024" s="81"/>
      <c r="V1024" s="62"/>
      <c r="W1024" s="62"/>
      <c r="X1024" s="62"/>
      <c r="Y1024" s="62"/>
      <c r="Z1024" s="62"/>
      <c r="AA1024" s="92"/>
      <c r="AB1024" s="92"/>
      <c r="AC1024" s="62"/>
      <c r="AD1024" s="111"/>
    </row>
    <row r="1025" spans="1:30" ht="14.85" customHeight="1">
      <c r="A1025" s="501" t="s">
        <v>5</v>
      </c>
      <c r="B1025" s="501"/>
      <c r="C1025" s="453" t="str">
        <f>$C$4</f>
        <v>UNIVERSIDAD DEL CAUCA -SERVICIOS GENERALES</v>
      </c>
      <c r="D1025" s="453"/>
      <c r="E1025" s="453"/>
      <c r="F1025" s="453"/>
      <c r="G1025" s="453"/>
      <c r="H1025" s="453"/>
      <c r="I1025" s="453"/>
      <c r="J1025" s="453"/>
      <c r="U1025" s="81"/>
      <c r="V1025" s="62"/>
      <c r="W1025" s="62"/>
      <c r="X1025" s="62"/>
      <c r="Y1025" s="62"/>
      <c r="Z1025" s="62"/>
      <c r="AA1025" s="92"/>
      <c r="AB1025" s="92"/>
      <c r="AC1025" s="62"/>
      <c r="AD1025" s="111"/>
    </row>
    <row r="1026" spans="1:30" ht="14.85" customHeight="1">
      <c r="A1026" s="501" t="s">
        <v>17</v>
      </c>
      <c r="B1026" s="501"/>
      <c r="C1026" s="453" t="str">
        <f>$C$5</f>
        <v>UNIVERSIDAD DEL CAUCA</v>
      </c>
      <c r="D1026" s="453"/>
      <c r="E1026" s="453"/>
      <c r="F1026" s="453"/>
      <c r="G1026" s="453"/>
      <c r="H1026" s="453"/>
      <c r="I1026" s="453"/>
      <c r="J1026" s="453"/>
      <c r="U1026" s="81"/>
      <c r="V1026" s="62"/>
      <c r="W1026" s="62"/>
      <c r="X1026" s="62"/>
      <c r="Y1026" s="62"/>
      <c r="Z1026" s="62"/>
      <c r="AA1026" s="92"/>
      <c r="AB1026" s="92"/>
      <c r="AC1026" s="62"/>
      <c r="AD1026" s="111"/>
    </row>
    <row r="1027" spans="1:30" ht="14.85" customHeight="1">
      <c r="A1027" s="482" t="s">
        <v>18</v>
      </c>
      <c r="B1027" s="472"/>
      <c r="C1027" s="480" t="str">
        <f>$C$6</f>
        <v>ING. JOHN JAIRO LEDEZMA SOLANO</v>
      </c>
      <c r="D1027" s="474"/>
      <c r="E1027" s="474"/>
      <c r="F1027" s="474"/>
      <c r="G1027" s="474"/>
      <c r="H1027" s="474"/>
      <c r="I1027" s="474"/>
      <c r="J1027" s="502"/>
      <c r="U1027" s="81"/>
      <c r="V1027" s="62"/>
      <c r="W1027" s="62"/>
      <c r="X1027" s="62"/>
      <c r="Y1027" s="62"/>
      <c r="Z1027" s="62"/>
      <c r="AA1027" s="92"/>
      <c r="AB1027" s="92"/>
      <c r="AC1027" s="62"/>
      <c r="AD1027" s="111"/>
    </row>
    <row r="1028" spans="1:30" ht="14.85" customHeight="1">
      <c r="A1028" s="501" t="s">
        <v>6</v>
      </c>
      <c r="B1028" s="501"/>
      <c r="C1028" s="539" t="str">
        <f>$C$7</f>
        <v>FEBRERO DE 2011</v>
      </c>
      <c r="D1028" s="540"/>
      <c r="E1028" s="540"/>
      <c r="F1028" s="531" t="str">
        <f>$F$7</f>
        <v>MP 19202-128892 CAU</v>
      </c>
      <c r="G1028" s="531"/>
      <c r="H1028" s="531"/>
      <c r="I1028" s="531"/>
      <c r="J1028" s="531"/>
      <c r="U1028" s="81"/>
      <c r="V1028" s="62"/>
      <c r="W1028" s="62"/>
      <c r="X1028" s="62"/>
      <c r="Y1028" s="62"/>
      <c r="Z1028" s="62"/>
      <c r="AA1028" s="92"/>
      <c r="AB1028" s="92"/>
      <c r="AC1028" s="62"/>
      <c r="AD1028" s="111"/>
    </row>
    <row r="1029" spans="1:30" ht="4.5" customHeight="1">
      <c r="B1029" s="72"/>
      <c r="C1029" s="72"/>
      <c r="D1029" s="72"/>
      <c r="E1029" s="72"/>
      <c r="F1029" s="72"/>
      <c r="G1029" s="72"/>
      <c r="U1029" s="81"/>
      <c r="V1029" s="64"/>
      <c r="W1029" s="64"/>
      <c r="X1029" s="64"/>
      <c r="Y1029" s="64"/>
      <c r="Z1029" s="64"/>
      <c r="AA1029" s="102"/>
      <c r="AB1029" s="92"/>
      <c r="AC1029" s="62"/>
      <c r="AD1029" s="111"/>
    </row>
    <row r="1030" spans="1:30" ht="14.85" customHeight="1">
      <c r="A1030" s="5" t="s">
        <v>9</v>
      </c>
      <c r="B1030" s="549" t="s">
        <v>8</v>
      </c>
      <c r="C1030" s="453" t="e">
        <f>#REF!</f>
        <v>#REF!</v>
      </c>
      <c r="D1030" s="453"/>
      <c r="E1030" s="453"/>
      <c r="F1030" s="549" t="s">
        <v>10</v>
      </c>
      <c r="G1030" s="549" t="e">
        <f>#REF!</f>
        <v>#REF!</v>
      </c>
      <c r="H1030" s="513" t="s">
        <v>23</v>
      </c>
      <c r="I1030" s="500"/>
      <c r="J1030" s="514"/>
      <c r="U1030" s="81"/>
      <c r="V1030" s="62"/>
      <c r="W1030" s="62"/>
      <c r="X1030" s="62"/>
      <c r="Y1030" s="62"/>
      <c r="Z1030" s="62"/>
      <c r="AA1030" s="92"/>
      <c r="AB1030" s="92"/>
      <c r="AC1030" s="62"/>
      <c r="AD1030" s="111"/>
    </row>
    <row r="1031" spans="1:30" ht="14.85" customHeight="1">
      <c r="A1031" s="59" t="e">
        <f>#REF!</f>
        <v>#REF!</v>
      </c>
      <c r="B1031" s="550"/>
      <c r="C1031" s="453"/>
      <c r="D1031" s="453"/>
      <c r="E1031" s="453"/>
      <c r="F1031" s="550"/>
      <c r="G1031" s="550"/>
      <c r="H1031" s="1"/>
      <c r="I1031" s="68" t="s">
        <v>24</v>
      </c>
      <c r="J1031" s="69"/>
      <c r="U1031" s="82"/>
      <c r="V1031" s="62"/>
      <c r="W1031" s="62"/>
      <c r="X1031" s="62"/>
      <c r="Y1031" s="62"/>
      <c r="Z1031" s="62"/>
      <c r="AA1031" s="92"/>
      <c r="AB1031" s="73"/>
      <c r="AC1031" s="65"/>
      <c r="AD1031" s="56"/>
    </row>
    <row r="1032" spans="1:30" ht="14.85" customHeight="1">
      <c r="A1032" s="5" t="s">
        <v>9</v>
      </c>
      <c r="B1032" s="549" t="s">
        <v>7</v>
      </c>
      <c r="C1032" s="565" t="e">
        <f>#REF!</f>
        <v>#REF!</v>
      </c>
      <c r="D1032" s="566"/>
      <c r="E1032" s="567"/>
      <c r="F1032" s="480" t="s">
        <v>22</v>
      </c>
      <c r="G1032" s="502"/>
      <c r="H1032" s="513"/>
      <c r="I1032" s="500"/>
      <c r="J1032" s="514"/>
      <c r="U1032" s="81"/>
      <c r="V1032" s="62"/>
      <c r="W1032" s="62"/>
      <c r="X1032" s="62"/>
      <c r="Y1032" s="62"/>
      <c r="Z1032" s="62"/>
      <c r="AA1032" s="92"/>
      <c r="AB1032" s="92"/>
      <c r="AC1032" s="62"/>
      <c r="AD1032" s="111"/>
    </row>
    <row r="1033" spans="1:30" ht="14.85" customHeight="1">
      <c r="A1033" s="60" t="e">
        <f>#REF!</f>
        <v>#REF!</v>
      </c>
      <c r="B1033" s="550"/>
      <c r="C1033" s="568"/>
      <c r="D1033" s="569"/>
      <c r="E1033" s="570"/>
      <c r="F1033" s="515"/>
      <c r="G1033" s="516"/>
      <c r="H1033" s="516"/>
      <c r="I1033" s="516"/>
      <c r="J1033" s="517"/>
      <c r="U1033" s="82"/>
      <c r="V1033" s="62"/>
      <c r="W1033" s="62"/>
      <c r="X1033" s="62"/>
      <c r="Y1033" s="62"/>
      <c r="Z1033" s="62"/>
      <c r="AA1033" s="92"/>
      <c r="AB1033" s="92"/>
      <c r="AC1033" s="62"/>
      <c r="AD1033" s="111"/>
    </row>
    <row r="1034" spans="1:30" ht="3.75" customHeight="1">
      <c r="U1034" s="81"/>
      <c r="V1034" s="62"/>
      <c r="W1034" s="62"/>
      <c r="X1034" s="62"/>
      <c r="Y1034" s="62"/>
      <c r="Z1034" s="62"/>
      <c r="AA1034" s="92"/>
      <c r="AB1034" s="92"/>
      <c r="AC1034" s="62"/>
      <c r="AD1034" s="111"/>
    </row>
    <row r="1035" spans="1:30" ht="18">
      <c r="A1035" s="557" t="s">
        <v>27</v>
      </c>
      <c r="B1035" s="558"/>
      <c r="U1035" s="83"/>
      <c r="V1035" s="66"/>
      <c r="W1035" s="62"/>
      <c r="X1035" s="62"/>
      <c r="Y1035" s="62"/>
      <c r="Z1035" s="62"/>
      <c r="AA1035" s="92"/>
      <c r="AB1035" s="92"/>
      <c r="AC1035" s="62"/>
      <c r="AD1035" s="111"/>
    </row>
    <row r="1036" spans="1:30" ht="33" customHeight="1">
      <c r="A1036" s="464" t="s">
        <v>25</v>
      </c>
      <c r="B1036" s="464"/>
      <c r="C1036" s="464"/>
      <c r="D1036" s="47" t="s">
        <v>28</v>
      </c>
      <c r="E1036" s="537" t="s">
        <v>14</v>
      </c>
      <c r="F1036" s="538"/>
      <c r="G1036" s="537" t="s">
        <v>12</v>
      </c>
      <c r="H1036" s="538"/>
      <c r="I1036" s="456" t="s">
        <v>11</v>
      </c>
      <c r="J1036" s="458"/>
      <c r="U1036" s="81"/>
      <c r="V1036" s="62"/>
      <c r="W1036" s="62"/>
      <c r="X1036" s="65"/>
      <c r="Y1036" s="96"/>
      <c r="Z1036" s="96"/>
      <c r="AA1036" s="103"/>
      <c r="AB1036" s="103"/>
      <c r="AC1036" s="62"/>
      <c r="AD1036" s="111"/>
    </row>
    <row r="1037" spans="1:30" ht="14.85" customHeight="1">
      <c r="A1037" s="532" t="s">
        <v>79</v>
      </c>
      <c r="B1037" s="521"/>
      <c r="C1037" s="578"/>
      <c r="D1037" s="48" t="s">
        <v>41</v>
      </c>
      <c r="E1037" s="475"/>
      <c r="F1037" s="476"/>
      <c r="G1037" s="475"/>
      <c r="H1037" s="476"/>
      <c r="I1037" s="467" t="e">
        <f>I1062*0.05</f>
        <v>#REF!</v>
      </c>
      <c r="J1037" s="468"/>
      <c r="U1037" s="81"/>
      <c r="V1037" s="62"/>
      <c r="W1037" s="62"/>
      <c r="X1037" s="61"/>
      <c r="Y1037" s="96"/>
      <c r="Z1037" s="96"/>
      <c r="AA1037" s="103"/>
      <c r="AB1037" s="103"/>
      <c r="AC1037" s="62"/>
      <c r="AD1037" s="111"/>
    </row>
    <row r="1038" spans="1:30" ht="14.85" customHeight="1">
      <c r="A1038" s="469"/>
      <c r="B1038" s="469"/>
      <c r="C1038" s="469"/>
      <c r="D1038" s="8"/>
      <c r="E1038" s="532"/>
      <c r="F1038" s="578"/>
      <c r="G1038" s="469"/>
      <c r="H1038" s="469"/>
      <c r="I1038" s="467"/>
      <c r="J1038" s="582"/>
      <c r="U1038" s="81"/>
      <c r="V1038" s="62"/>
      <c r="W1038" s="62"/>
      <c r="X1038" s="62"/>
      <c r="Y1038" s="62"/>
      <c r="Z1038" s="62"/>
      <c r="AA1038" s="92"/>
      <c r="AB1038" s="92"/>
      <c r="AC1038" s="93"/>
      <c r="AD1038" s="112"/>
    </row>
    <row r="1039" spans="1:30" ht="14.85" customHeight="1">
      <c r="G1039" s="453" t="s">
        <v>13</v>
      </c>
      <c r="H1039" s="453"/>
      <c r="I1039" s="510" t="e">
        <f>SUM(I1037:J1038)</f>
        <v>#REF!</v>
      </c>
      <c r="J1039" s="511"/>
      <c r="U1039" s="81"/>
      <c r="V1039" s="62"/>
      <c r="W1039" s="62"/>
      <c r="X1039" s="62"/>
      <c r="Y1039" s="62"/>
      <c r="Z1039" s="62"/>
      <c r="AA1039" s="92"/>
      <c r="AB1039" s="92"/>
      <c r="AC1039" s="93"/>
      <c r="AD1039" s="112"/>
    </row>
    <row r="1040" spans="1:30" ht="6" customHeight="1">
      <c r="U1040" s="81"/>
      <c r="V1040" s="62"/>
      <c r="W1040" s="62"/>
      <c r="X1040" s="62"/>
      <c r="Y1040" s="62"/>
      <c r="Z1040" s="62"/>
      <c r="AA1040" s="92"/>
      <c r="AB1040" s="92"/>
      <c r="AC1040" s="62"/>
      <c r="AD1040" s="111"/>
    </row>
    <row r="1041" spans="1:30" ht="15.75" customHeight="1">
      <c r="A1041" s="76" t="s">
        <v>29</v>
      </c>
      <c r="U1041" s="83"/>
      <c r="V1041" s="62"/>
      <c r="W1041" s="62"/>
      <c r="X1041" s="62"/>
      <c r="Y1041" s="62"/>
      <c r="Z1041" s="62"/>
      <c r="AA1041" s="92"/>
      <c r="AB1041" s="92"/>
      <c r="AC1041" s="62"/>
      <c r="AD1041" s="111"/>
    </row>
    <row r="1042" spans="1:30" ht="15.75" customHeight="1">
      <c r="A1042" s="456" t="s">
        <v>25</v>
      </c>
      <c r="B1042" s="457"/>
      <c r="C1042" s="458"/>
      <c r="D1042" s="537" t="s">
        <v>2</v>
      </c>
      <c r="E1042" s="538"/>
      <c r="F1042" s="3" t="s">
        <v>0</v>
      </c>
      <c r="G1042" s="537" t="s">
        <v>15</v>
      </c>
      <c r="H1042" s="538"/>
      <c r="I1042" s="576" t="s">
        <v>11</v>
      </c>
      <c r="J1042" s="577"/>
      <c r="U1042" s="81"/>
      <c r="V1042" s="62"/>
      <c r="W1042" s="62"/>
      <c r="X1042" s="96"/>
      <c r="Y1042" s="96"/>
      <c r="Z1042" s="61"/>
      <c r="AA1042" s="103"/>
      <c r="AB1042" s="103"/>
      <c r="AC1042" s="62"/>
      <c r="AD1042" s="111"/>
    </row>
    <row r="1043" spans="1:30" ht="14.85" customHeight="1">
      <c r="A1043" s="453"/>
      <c r="B1043" s="453"/>
      <c r="C1043" s="453"/>
      <c r="D1043" s="480"/>
      <c r="E1043" s="474"/>
      <c r="F1043" s="45"/>
      <c r="G1043" s="453"/>
      <c r="H1043" s="453"/>
      <c r="I1043" s="510"/>
      <c r="J1043" s="511"/>
      <c r="U1043" s="81"/>
      <c r="V1043" s="62"/>
      <c r="W1043" s="62"/>
      <c r="X1043" s="62"/>
      <c r="Y1043" s="62"/>
      <c r="Z1043" s="65"/>
      <c r="AA1043" s="92"/>
      <c r="AB1043" s="92"/>
      <c r="AC1043" s="93"/>
      <c r="AD1043" s="112"/>
    </row>
    <row r="1044" spans="1:30" ht="14.85" customHeight="1">
      <c r="A1044" s="453"/>
      <c r="B1044" s="453"/>
      <c r="C1044" s="453"/>
      <c r="D1044" s="480"/>
      <c r="E1044" s="474"/>
      <c r="F1044" s="45"/>
      <c r="G1044" s="453"/>
      <c r="H1044" s="453"/>
      <c r="I1044" s="510"/>
      <c r="J1044" s="511"/>
      <c r="U1044" s="81"/>
      <c r="V1044" s="62"/>
      <c r="W1044" s="62"/>
      <c r="X1044" s="62"/>
      <c r="Y1044" s="62"/>
      <c r="Z1044" s="65"/>
      <c r="AA1044" s="92"/>
      <c r="AB1044" s="92"/>
      <c r="AC1044" s="93"/>
      <c r="AD1044" s="112"/>
    </row>
    <row r="1045" spans="1:30" ht="14.85" customHeight="1">
      <c r="A1045" s="453"/>
      <c r="B1045" s="453"/>
      <c r="C1045" s="453"/>
      <c r="D1045" s="480"/>
      <c r="E1045" s="474"/>
      <c r="F1045" s="45"/>
      <c r="G1045" s="453"/>
      <c r="H1045" s="453"/>
      <c r="I1045" s="510"/>
      <c r="J1045" s="511"/>
      <c r="U1045" s="81"/>
      <c r="V1045" s="62"/>
      <c r="W1045" s="62"/>
      <c r="X1045" s="62"/>
      <c r="Y1045" s="62"/>
      <c r="Z1045" s="65"/>
      <c r="AA1045" s="92"/>
      <c r="AB1045" s="92"/>
      <c r="AC1045" s="93"/>
      <c r="AD1045" s="112"/>
    </row>
    <row r="1046" spans="1:30" ht="14.85" customHeight="1">
      <c r="A1046" s="453"/>
      <c r="B1046" s="453"/>
      <c r="C1046" s="453"/>
      <c r="D1046" s="480"/>
      <c r="E1046" s="474"/>
      <c r="F1046" s="45"/>
      <c r="G1046" s="453"/>
      <c r="H1046" s="453"/>
      <c r="I1046" s="510"/>
      <c r="J1046" s="511"/>
      <c r="U1046" s="81"/>
      <c r="V1046" s="62"/>
      <c r="W1046" s="62"/>
      <c r="X1046" s="62"/>
      <c r="Y1046" s="62"/>
      <c r="Z1046" s="65"/>
      <c r="AA1046" s="92"/>
      <c r="AB1046" s="92"/>
      <c r="AC1046" s="93"/>
      <c r="AD1046" s="112"/>
    </row>
    <row r="1047" spans="1:30" ht="14.85" customHeight="1">
      <c r="A1047" s="453"/>
      <c r="B1047" s="453"/>
      <c r="C1047" s="453"/>
      <c r="D1047" s="480"/>
      <c r="E1047" s="474"/>
      <c r="F1047" s="45"/>
      <c r="G1047" s="453"/>
      <c r="H1047" s="453"/>
      <c r="I1047" s="510"/>
      <c r="J1047" s="511"/>
      <c r="U1047" s="81"/>
      <c r="V1047" s="62"/>
      <c r="W1047" s="62"/>
      <c r="X1047" s="62"/>
      <c r="Y1047" s="62"/>
      <c r="Z1047" s="65"/>
      <c r="AA1047" s="92"/>
      <c r="AB1047" s="92"/>
      <c r="AC1047" s="93"/>
      <c r="AD1047" s="112"/>
    </row>
    <row r="1048" spans="1:30" ht="14.85" customHeight="1">
      <c r="A1048" s="453"/>
      <c r="B1048" s="453"/>
      <c r="C1048" s="453"/>
      <c r="D1048" s="480"/>
      <c r="E1048" s="474"/>
      <c r="F1048" s="45"/>
      <c r="G1048" s="453"/>
      <c r="H1048" s="453"/>
      <c r="I1048" s="510"/>
      <c r="J1048" s="511"/>
      <c r="U1048" s="81"/>
      <c r="V1048" s="62"/>
      <c r="W1048" s="62"/>
      <c r="X1048" s="62"/>
      <c r="Y1048" s="62"/>
      <c r="Z1048" s="65"/>
      <c r="AA1048" s="92"/>
      <c r="AB1048" s="92"/>
      <c r="AC1048" s="93"/>
      <c r="AD1048" s="112"/>
    </row>
    <row r="1049" spans="1:30" ht="14.85" customHeight="1">
      <c r="G1049" s="453" t="s">
        <v>13</v>
      </c>
      <c r="H1049" s="453"/>
      <c r="I1049" s="510">
        <f>SUM(I1043:J1048)</f>
        <v>0</v>
      </c>
      <c r="J1049" s="511"/>
      <c r="U1049" s="81"/>
      <c r="V1049" s="62"/>
      <c r="W1049" s="62"/>
      <c r="X1049" s="62"/>
      <c r="Y1049" s="62"/>
      <c r="Z1049" s="62"/>
      <c r="AA1049" s="92"/>
      <c r="AB1049" s="92"/>
      <c r="AC1049" s="93"/>
      <c r="AD1049" s="112"/>
    </row>
    <row r="1050" spans="1:30" ht="5.25" customHeight="1">
      <c r="G1050" s="46"/>
      <c r="H1050" s="46"/>
      <c r="I1050" s="42"/>
      <c r="J1050" s="79"/>
      <c r="U1050" s="81"/>
      <c r="V1050" s="62"/>
      <c r="W1050" s="62"/>
      <c r="X1050" s="62"/>
      <c r="Y1050" s="62"/>
      <c r="Z1050" s="62"/>
      <c r="AA1050" s="73"/>
      <c r="AB1050" s="73"/>
      <c r="AC1050" s="93"/>
      <c r="AD1050" s="112"/>
    </row>
    <row r="1051" spans="1:30" ht="18">
      <c r="A1051" s="76" t="s">
        <v>30</v>
      </c>
      <c r="B1051" s="77"/>
      <c r="G1051" s="46"/>
      <c r="H1051" s="46"/>
      <c r="I1051" s="42"/>
      <c r="J1051" s="79"/>
      <c r="U1051" s="83"/>
      <c r="V1051" s="66"/>
      <c r="W1051" s="62"/>
      <c r="X1051" s="62"/>
      <c r="Y1051" s="62"/>
      <c r="Z1051" s="62"/>
      <c r="AA1051" s="73"/>
      <c r="AB1051" s="73"/>
      <c r="AC1051" s="93"/>
      <c r="AD1051" s="112"/>
    </row>
    <row r="1052" spans="1:30" ht="14.85" customHeight="1">
      <c r="A1052" s="464" t="s">
        <v>26</v>
      </c>
      <c r="B1052" s="464"/>
      <c r="C1052" s="47" t="s">
        <v>31</v>
      </c>
      <c r="D1052" s="47" t="s">
        <v>32</v>
      </c>
      <c r="E1052" s="464" t="s">
        <v>33</v>
      </c>
      <c r="F1052" s="464"/>
      <c r="G1052" s="464" t="s">
        <v>34</v>
      </c>
      <c r="H1052" s="464"/>
      <c r="I1052" s="499" t="s">
        <v>11</v>
      </c>
      <c r="J1052" s="499"/>
      <c r="U1052" s="81"/>
      <c r="V1052" s="62"/>
      <c r="W1052" s="65"/>
      <c r="X1052" s="65"/>
      <c r="Y1052" s="62"/>
      <c r="Z1052" s="62"/>
      <c r="AA1052" s="92"/>
      <c r="AB1052" s="92"/>
      <c r="AC1052" s="93"/>
      <c r="AD1052" s="112"/>
    </row>
    <row r="1053" spans="1:30" ht="14.85" customHeight="1">
      <c r="A1053" s="453"/>
      <c r="B1053" s="453"/>
      <c r="C1053" s="5"/>
      <c r="D1053" s="5"/>
      <c r="E1053" s="453"/>
      <c r="F1053" s="453"/>
      <c r="G1053" s="453"/>
      <c r="H1053" s="453"/>
      <c r="I1053" s="492"/>
      <c r="J1053" s="492"/>
      <c r="U1053" s="81"/>
      <c r="V1053" s="62"/>
      <c r="W1053" s="62"/>
      <c r="X1053" s="62"/>
      <c r="Y1053" s="62"/>
      <c r="Z1053" s="62"/>
      <c r="AA1053" s="92"/>
      <c r="AB1053" s="92"/>
      <c r="AC1053" s="93"/>
      <c r="AD1053" s="112"/>
    </row>
    <row r="1054" spans="1:30" ht="14.85" customHeight="1">
      <c r="A1054" s="453"/>
      <c r="B1054" s="453"/>
      <c r="C1054" s="5"/>
      <c r="D1054" s="5"/>
      <c r="E1054" s="453"/>
      <c r="F1054" s="453"/>
      <c r="G1054" s="453"/>
      <c r="H1054" s="453"/>
      <c r="I1054" s="492"/>
      <c r="J1054" s="492"/>
      <c r="U1054" s="81"/>
      <c r="V1054" s="62"/>
      <c r="W1054" s="62"/>
      <c r="X1054" s="62"/>
      <c r="Y1054" s="62"/>
      <c r="Z1054" s="62"/>
      <c r="AA1054" s="92"/>
      <c r="AB1054" s="92"/>
      <c r="AC1054" s="93"/>
      <c r="AD1054" s="112"/>
    </row>
    <row r="1055" spans="1:30" ht="14.85" customHeight="1">
      <c r="A1055" s="453"/>
      <c r="B1055" s="453"/>
      <c r="C1055" s="5"/>
      <c r="D1055" s="5"/>
      <c r="E1055" s="453"/>
      <c r="F1055" s="453"/>
      <c r="G1055" s="453"/>
      <c r="H1055" s="453"/>
      <c r="I1055" s="492"/>
      <c r="J1055" s="492"/>
      <c r="U1055" s="81"/>
      <c r="V1055" s="62"/>
      <c r="W1055" s="62"/>
      <c r="X1055" s="62"/>
      <c r="Y1055" s="62"/>
      <c r="Z1055" s="62"/>
      <c r="AA1055" s="92"/>
      <c r="AB1055" s="92"/>
      <c r="AC1055" s="93"/>
      <c r="AD1055" s="112"/>
    </row>
    <row r="1056" spans="1:30" ht="14.85" customHeight="1">
      <c r="A1056" s="78"/>
      <c r="B1056" s="46"/>
      <c r="E1056" s="46"/>
      <c r="F1056" s="46"/>
      <c r="G1056" s="453" t="s">
        <v>13</v>
      </c>
      <c r="H1056" s="453"/>
      <c r="I1056" s="492">
        <f>SUM(I1053:J1055)</f>
        <v>0</v>
      </c>
      <c r="J1056" s="492"/>
      <c r="U1056" s="80"/>
      <c r="V1056" s="65"/>
      <c r="W1056" s="62"/>
      <c r="X1056" s="62"/>
      <c r="Y1056" s="65"/>
      <c r="Z1056" s="65"/>
      <c r="AA1056" s="92"/>
      <c r="AB1056" s="92"/>
      <c r="AC1056" s="93"/>
      <c r="AD1056" s="112"/>
    </row>
    <row r="1057" spans="1:30" ht="6.75" customHeight="1">
      <c r="A1057" s="78"/>
      <c r="B1057" s="46"/>
      <c r="E1057" s="46"/>
      <c r="F1057" s="46"/>
      <c r="G1057" s="46"/>
      <c r="H1057" s="46"/>
      <c r="I1057" s="42"/>
      <c r="J1057" s="79"/>
      <c r="U1057" s="80"/>
      <c r="V1057" s="65"/>
      <c r="W1057" s="62"/>
      <c r="X1057" s="62"/>
      <c r="Y1057" s="65"/>
      <c r="Z1057" s="65"/>
      <c r="AA1057" s="73"/>
      <c r="AB1057" s="73"/>
      <c r="AC1057" s="94"/>
      <c r="AD1057" s="75"/>
    </row>
    <row r="1058" spans="1:30" ht="18">
      <c r="A1058" s="76" t="s">
        <v>35</v>
      </c>
      <c r="U1058" s="83"/>
      <c r="V1058" s="62"/>
      <c r="W1058" s="62"/>
      <c r="X1058" s="62"/>
      <c r="Y1058" s="62"/>
      <c r="Z1058" s="62"/>
      <c r="AA1058" s="92"/>
      <c r="AB1058" s="92"/>
      <c r="AC1058" s="62"/>
      <c r="AD1058" s="111"/>
    </row>
    <row r="1059" spans="1:30" ht="32.25" customHeight="1">
      <c r="A1059" s="456" t="s">
        <v>36</v>
      </c>
      <c r="B1059" s="457"/>
      <c r="C1059" s="457"/>
      <c r="D1059" s="457"/>
      <c r="E1059" s="457"/>
      <c r="F1059" s="458"/>
      <c r="G1059" s="537" t="s">
        <v>42</v>
      </c>
      <c r="H1059" s="538"/>
      <c r="I1059" s="555" t="s">
        <v>11</v>
      </c>
      <c r="J1059" s="556"/>
      <c r="U1059" s="81"/>
      <c r="V1059" s="62"/>
      <c r="W1059" s="62"/>
      <c r="X1059" s="62"/>
      <c r="Y1059" s="62"/>
      <c r="Z1059" s="62"/>
      <c r="AA1059" s="103"/>
      <c r="AB1059" s="103"/>
      <c r="AC1059" s="93"/>
      <c r="AD1059" s="112"/>
    </row>
    <row r="1060" spans="1:30" ht="14.85" customHeight="1">
      <c r="A1060" s="480" t="s">
        <v>43</v>
      </c>
      <c r="B1060" s="474"/>
      <c r="C1060" s="474"/>
      <c r="D1060" s="474"/>
      <c r="E1060" s="474"/>
      <c r="F1060" s="502"/>
      <c r="G1060" s="453"/>
      <c r="H1060" s="453"/>
      <c r="I1060" s="492" t="e">
        <f>#REF!</f>
        <v>#REF!</v>
      </c>
      <c r="J1060" s="492"/>
      <c r="U1060" s="81"/>
      <c r="V1060" s="62"/>
      <c r="W1060" s="62"/>
      <c r="X1060" s="62"/>
      <c r="Y1060" s="62"/>
      <c r="Z1060" s="62"/>
      <c r="AA1060" s="92"/>
      <c r="AB1060" s="92"/>
      <c r="AC1060" s="93"/>
      <c r="AD1060" s="112"/>
    </row>
    <row r="1061" spans="1:30" ht="14.85" customHeight="1">
      <c r="A1061" s="480"/>
      <c r="B1061" s="474"/>
      <c r="C1061" s="474"/>
      <c r="D1061" s="474"/>
      <c r="E1061" s="474"/>
      <c r="F1061" s="502"/>
      <c r="G1061" s="453"/>
      <c r="H1061" s="453"/>
      <c r="I1061" s="492"/>
      <c r="J1061" s="492"/>
      <c r="U1061" s="81"/>
      <c r="V1061" s="62"/>
      <c r="W1061" s="62"/>
      <c r="X1061" s="62"/>
      <c r="Y1061" s="62"/>
      <c r="Z1061" s="62"/>
      <c r="AA1061" s="92"/>
      <c r="AB1061" s="92"/>
      <c r="AC1061" s="93"/>
      <c r="AD1061" s="112"/>
    </row>
    <row r="1062" spans="1:30" ht="14.85" customHeight="1">
      <c r="A1062" s="461"/>
      <c r="B1062" s="462"/>
      <c r="E1062" s="462"/>
      <c r="F1062" s="462"/>
      <c r="G1062" s="453" t="s">
        <v>13</v>
      </c>
      <c r="H1062" s="453"/>
      <c r="I1062" s="492" t="e">
        <f>SUM(I1060:J1061)</f>
        <v>#REF!</v>
      </c>
      <c r="J1062" s="492"/>
      <c r="U1062" s="81"/>
      <c r="V1062" s="62"/>
      <c r="W1062" s="62"/>
      <c r="X1062" s="62"/>
      <c r="Y1062" s="62"/>
      <c r="Z1062" s="62"/>
      <c r="AA1062" s="92"/>
      <c r="AB1062" s="92"/>
      <c r="AC1062" s="93"/>
      <c r="AD1062" s="112"/>
    </row>
    <row r="1063" spans="1:30" ht="6.75" customHeight="1">
      <c r="G1063" s="500"/>
      <c r="H1063" s="500"/>
      <c r="I1063" s="535"/>
      <c r="J1063" s="536"/>
      <c r="U1063" s="81"/>
      <c r="V1063" s="62"/>
      <c r="W1063" s="62"/>
      <c r="X1063" s="62"/>
      <c r="Y1063" s="62"/>
      <c r="Z1063" s="62"/>
      <c r="AA1063" s="92"/>
      <c r="AB1063" s="92"/>
      <c r="AC1063" s="93"/>
      <c r="AD1063" s="112"/>
    </row>
    <row r="1064" spans="1:30" ht="18">
      <c r="A1064" s="76" t="s">
        <v>38</v>
      </c>
      <c r="G1064" s="46"/>
      <c r="H1064" s="46"/>
      <c r="I1064" s="42"/>
      <c r="J1064" s="79"/>
      <c r="U1064" s="83"/>
      <c r="V1064" s="62"/>
      <c r="W1064" s="62"/>
      <c r="X1064" s="62"/>
      <c r="Y1064" s="62"/>
      <c r="Z1064" s="62"/>
      <c r="AA1064" s="73"/>
      <c r="AB1064" s="73"/>
      <c r="AC1064" s="93"/>
      <c r="AD1064" s="112"/>
    </row>
    <row r="1065" spans="1:30">
      <c r="A1065" s="463" t="s">
        <v>25</v>
      </c>
      <c r="B1065" s="463"/>
      <c r="C1065" s="463"/>
      <c r="D1065" s="463"/>
      <c r="E1065" s="463"/>
      <c r="F1065" s="463"/>
      <c r="G1065" s="463" t="s">
        <v>39</v>
      </c>
      <c r="H1065" s="463"/>
      <c r="I1065" s="477" t="s">
        <v>11</v>
      </c>
      <c r="J1065" s="477"/>
      <c r="U1065" s="81"/>
      <c r="V1065" s="62"/>
      <c r="W1065" s="62"/>
      <c r="X1065" s="62"/>
      <c r="Y1065" s="62"/>
      <c r="Z1065" s="62"/>
      <c r="AA1065" s="92"/>
      <c r="AB1065" s="92"/>
      <c r="AC1065" s="62"/>
      <c r="AD1065" s="111"/>
    </row>
    <row r="1066" spans="1:30" ht="14.85" customHeight="1">
      <c r="A1066" s="469" t="s">
        <v>147</v>
      </c>
      <c r="B1066" s="469"/>
      <c r="C1066" s="469"/>
      <c r="D1066" s="469"/>
      <c r="E1066" s="469"/>
      <c r="F1066" s="532"/>
      <c r="G1066" s="533">
        <f>$G$47</f>
        <v>0.25</v>
      </c>
      <c r="H1066" s="533"/>
      <c r="I1066" s="534" t="e">
        <f>(I1062+I1056+I1049+I1039)*G1066</f>
        <v>#REF!</v>
      </c>
      <c r="J1066" s="534"/>
      <c r="U1066" s="81"/>
      <c r="V1066" s="62"/>
      <c r="W1066" s="62"/>
      <c r="X1066" s="62"/>
      <c r="Y1066" s="62"/>
      <c r="Z1066" s="62"/>
      <c r="AA1066" s="92"/>
      <c r="AB1066" s="92"/>
      <c r="AC1066" s="62"/>
      <c r="AD1066" s="111"/>
    </row>
    <row r="1067" spans="1:30" ht="14.85" customHeight="1">
      <c r="A1067" s="483"/>
      <c r="B1067" s="484"/>
      <c r="C1067" s="484"/>
      <c r="D1067" s="484"/>
      <c r="E1067" s="484"/>
      <c r="F1067" s="484"/>
      <c r="G1067" s="453" t="s">
        <v>13</v>
      </c>
      <c r="H1067" s="453"/>
      <c r="I1067" s="492" t="e">
        <f>I1066</f>
        <v>#REF!</v>
      </c>
      <c r="J1067" s="492"/>
      <c r="U1067" s="81"/>
      <c r="V1067" s="62"/>
      <c r="W1067" s="62"/>
      <c r="X1067" s="62"/>
      <c r="Y1067" s="62"/>
      <c r="Z1067" s="62"/>
      <c r="AA1067" s="92"/>
      <c r="AB1067" s="92"/>
      <c r="AC1067" s="62"/>
      <c r="AD1067" s="111"/>
    </row>
    <row r="1068" spans="1:30" ht="14.85" customHeight="1">
      <c r="A1068" s="483"/>
      <c r="B1068" s="484"/>
      <c r="C1068" s="484"/>
      <c r="D1068" s="484"/>
      <c r="E1068" s="484"/>
      <c r="F1068" s="484"/>
      <c r="G1068" s="489"/>
      <c r="H1068" s="489"/>
      <c r="I1068" s="490"/>
      <c r="J1068" s="491"/>
      <c r="U1068" s="81"/>
      <c r="V1068" s="62"/>
      <c r="W1068" s="62"/>
      <c r="X1068" s="62"/>
      <c r="Y1068" s="62"/>
      <c r="Z1068" s="62"/>
      <c r="AA1068" s="92"/>
      <c r="AB1068" s="92"/>
      <c r="AC1068" s="62"/>
      <c r="AD1068" s="111"/>
    </row>
    <row r="1069" spans="1:30" ht="14.85" customHeight="1">
      <c r="A1069" s="453" t="s">
        <v>148</v>
      </c>
      <c r="B1069" s="453"/>
      <c r="C1069" s="453"/>
      <c r="D1069" s="453"/>
      <c r="E1069" s="453"/>
      <c r="F1069" s="453"/>
      <c r="G1069" s="453"/>
      <c r="H1069" s="453"/>
      <c r="I1069" s="492" t="e">
        <f>I1067+I1062+I1056+I1049+I1039</f>
        <v>#REF!</v>
      </c>
      <c r="J1069" s="492"/>
      <c r="U1069" s="81"/>
      <c r="V1069" s="62"/>
      <c r="W1069" s="62"/>
      <c r="X1069" s="62"/>
      <c r="Y1069" s="62"/>
      <c r="Z1069" s="62"/>
      <c r="AA1069" s="92"/>
      <c r="AB1069" s="92"/>
      <c r="AC1069" s="62"/>
      <c r="AD1069" s="111"/>
    </row>
    <row r="1070" spans="1:30" ht="20.25">
      <c r="A1070" s="518" t="s">
        <v>16</v>
      </c>
      <c r="B1070" s="519"/>
      <c r="C1070" s="519"/>
      <c r="D1070" s="519"/>
      <c r="E1070" s="519"/>
      <c r="F1070" s="519"/>
      <c r="G1070" s="519"/>
      <c r="H1070" s="519"/>
      <c r="I1070" s="519"/>
      <c r="J1070" s="544"/>
      <c r="U1070" s="109"/>
      <c r="V1070" s="95"/>
      <c r="W1070" s="95"/>
      <c r="X1070" s="95"/>
      <c r="Y1070" s="95"/>
      <c r="Z1070" s="95"/>
      <c r="AA1070" s="99"/>
      <c r="AB1070" s="99"/>
      <c r="AC1070" s="95"/>
      <c r="AD1070" s="110"/>
    </row>
    <row r="1071" spans="1:30" s="6" customFormat="1" ht="8.25" customHeight="1">
      <c r="A1071" s="70"/>
      <c r="B1071" s="11"/>
      <c r="C1071" s="11"/>
      <c r="D1071" s="11"/>
      <c r="E1071" s="11"/>
      <c r="F1071" s="11"/>
      <c r="G1071" s="11"/>
      <c r="H1071" s="11"/>
      <c r="I1071" s="67"/>
      <c r="J1071" s="84"/>
      <c r="U1071" s="57"/>
      <c r="V1071" s="63"/>
      <c r="W1071" s="63"/>
      <c r="X1071" s="63"/>
      <c r="Y1071" s="63"/>
      <c r="Z1071" s="63"/>
      <c r="AA1071" s="100"/>
      <c r="AB1071" s="100"/>
      <c r="AC1071" s="63"/>
      <c r="AD1071" s="58"/>
    </row>
    <row r="1072" spans="1:30" ht="14.85" customHeight="1">
      <c r="A1072" s="501" t="s">
        <v>4</v>
      </c>
      <c r="B1072" s="501"/>
      <c r="C1072" s="453" t="str">
        <f>$C$3</f>
        <v>READECUACIÓN SEDE SERVICIOS GENERALES</v>
      </c>
      <c r="D1072" s="453"/>
      <c r="E1072" s="453"/>
      <c r="F1072" s="453"/>
      <c r="G1072" s="453"/>
      <c r="H1072" s="453"/>
      <c r="I1072" s="453"/>
      <c r="J1072" s="453"/>
      <c r="U1072" s="81"/>
      <c r="V1072" s="62"/>
      <c r="W1072" s="62"/>
      <c r="X1072" s="62"/>
      <c r="Y1072" s="62"/>
      <c r="Z1072" s="62"/>
      <c r="AA1072" s="92"/>
      <c r="AB1072" s="92"/>
      <c r="AC1072" s="62"/>
      <c r="AD1072" s="111"/>
    </row>
    <row r="1073" spans="1:30" ht="14.85" customHeight="1">
      <c r="A1073" s="501" t="s">
        <v>5</v>
      </c>
      <c r="B1073" s="501"/>
      <c r="C1073" s="453" t="str">
        <f>$C$4</f>
        <v>UNIVERSIDAD DEL CAUCA -SERVICIOS GENERALES</v>
      </c>
      <c r="D1073" s="453"/>
      <c r="E1073" s="453"/>
      <c r="F1073" s="453"/>
      <c r="G1073" s="453"/>
      <c r="H1073" s="453"/>
      <c r="I1073" s="453"/>
      <c r="J1073" s="453"/>
      <c r="U1073" s="81"/>
      <c r="V1073" s="62"/>
      <c r="W1073" s="62"/>
      <c r="X1073" s="62"/>
      <c r="Y1073" s="62"/>
      <c r="Z1073" s="62"/>
      <c r="AA1073" s="92"/>
      <c r="AB1073" s="92"/>
      <c r="AC1073" s="62"/>
      <c r="AD1073" s="111"/>
    </row>
    <row r="1074" spans="1:30" ht="14.85" customHeight="1">
      <c r="A1074" s="501" t="s">
        <v>17</v>
      </c>
      <c r="B1074" s="501"/>
      <c r="C1074" s="453" t="str">
        <f>$C$5</f>
        <v>UNIVERSIDAD DEL CAUCA</v>
      </c>
      <c r="D1074" s="453"/>
      <c r="E1074" s="453"/>
      <c r="F1074" s="453"/>
      <c r="G1074" s="453"/>
      <c r="H1074" s="453"/>
      <c r="I1074" s="453"/>
      <c r="J1074" s="453"/>
      <c r="U1074" s="81"/>
      <c r="V1074" s="62"/>
      <c r="W1074" s="62"/>
      <c r="X1074" s="62"/>
      <c r="Y1074" s="62"/>
      <c r="Z1074" s="62"/>
      <c r="AA1074" s="92"/>
      <c r="AB1074" s="92"/>
      <c r="AC1074" s="62"/>
      <c r="AD1074" s="111"/>
    </row>
    <row r="1075" spans="1:30" ht="14.85" customHeight="1">
      <c r="A1075" s="482" t="s">
        <v>18</v>
      </c>
      <c r="B1075" s="472"/>
      <c r="C1075" s="480" t="str">
        <f>$C$6</f>
        <v>ING. JOHN JAIRO LEDEZMA SOLANO</v>
      </c>
      <c r="D1075" s="474"/>
      <c r="E1075" s="474"/>
      <c r="F1075" s="474"/>
      <c r="G1075" s="474"/>
      <c r="H1075" s="474"/>
      <c r="I1075" s="474"/>
      <c r="J1075" s="502"/>
      <c r="U1075" s="81"/>
      <c r="V1075" s="62"/>
      <c r="W1075" s="62"/>
      <c r="X1075" s="62"/>
      <c r="Y1075" s="62"/>
      <c r="Z1075" s="62"/>
      <c r="AA1075" s="92"/>
      <c r="AB1075" s="92"/>
      <c r="AC1075" s="62"/>
      <c r="AD1075" s="111"/>
    </row>
    <row r="1076" spans="1:30" ht="14.85" customHeight="1">
      <c r="A1076" s="501" t="s">
        <v>6</v>
      </c>
      <c r="B1076" s="501"/>
      <c r="C1076" s="539" t="str">
        <f>$C$7</f>
        <v>FEBRERO DE 2011</v>
      </c>
      <c r="D1076" s="540"/>
      <c r="E1076" s="540"/>
      <c r="F1076" s="531" t="str">
        <f>$F$7</f>
        <v>MP 19202-128892 CAU</v>
      </c>
      <c r="G1076" s="531"/>
      <c r="H1076" s="531"/>
      <c r="I1076" s="531"/>
      <c r="J1076" s="531"/>
      <c r="U1076" s="81"/>
      <c r="V1076" s="62"/>
      <c r="W1076" s="62"/>
      <c r="X1076" s="62"/>
      <c r="Y1076" s="62"/>
      <c r="Z1076" s="62"/>
      <c r="AA1076" s="92"/>
      <c r="AB1076" s="92"/>
      <c r="AC1076" s="62"/>
      <c r="AD1076" s="111"/>
    </row>
    <row r="1077" spans="1:30" ht="4.5" customHeight="1">
      <c r="B1077" s="72"/>
      <c r="C1077" s="72"/>
      <c r="D1077" s="72"/>
      <c r="E1077" s="72"/>
      <c r="F1077" s="72"/>
      <c r="G1077" s="72"/>
      <c r="U1077" s="81"/>
      <c r="V1077" s="64"/>
      <c r="W1077" s="64"/>
      <c r="X1077" s="64"/>
      <c r="Y1077" s="64"/>
      <c r="Z1077" s="64"/>
      <c r="AA1077" s="102"/>
      <c r="AB1077" s="92"/>
      <c r="AC1077" s="62"/>
      <c r="AD1077" s="111"/>
    </row>
    <row r="1078" spans="1:30" ht="14.85" customHeight="1">
      <c r="A1078" s="5" t="s">
        <v>9</v>
      </c>
      <c r="B1078" s="549" t="s">
        <v>8</v>
      </c>
      <c r="C1078" s="453" t="e">
        <f>#REF!</f>
        <v>#REF!</v>
      </c>
      <c r="D1078" s="453"/>
      <c r="E1078" s="453"/>
      <c r="F1078" s="549" t="s">
        <v>10</v>
      </c>
      <c r="G1078" s="549" t="e">
        <f>#REF!</f>
        <v>#REF!</v>
      </c>
      <c r="H1078" s="513" t="s">
        <v>23</v>
      </c>
      <c r="I1078" s="500"/>
      <c r="J1078" s="514"/>
      <c r="U1078" s="81"/>
      <c r="V1078" s="62"/>
      <c r="W1078" s="62"/>
      <c r="X1078" s="62"/>
      <c r="Y1078" s="62"/>
      <c r="Z1078" s="62"/>
      <c r="AA1078" s="92"/>
      <c r="AB1078" s="92"/>
      <c r="AC1078" s="62"/>
      <c r="AD1078" s="111"/>
    </row>
    <row r="1079" spans="1:30" ht="14.85" customHeight="1">
      <c r="A1079" s="59" t="e">
        <f>#REF!</f>
        <v>#REF!</v>
      </c>
      <c r="B1079" s="550"/>
      <c r="C1079" s="453"/>
      <c r="D1079" s="453"/>
      <c r="E1079" s="453"/>
      <c r="F1079" s="550"/>
      <c r="G1079" s="550"/>
      <c r="H1079" s="1"/>
      <c r="I1079" s="68" t="s">
        <v>24</v>
      </c>
      <c r="J1079" s="69"/>
      <c r="U1079" s="82"/>
      <c r="V1079" s="62"/>
      <c r="W1079" s="62"/>
      <c r="X1079" s="62"/>
      <c r="Y1079" s="62"/>
      <c r="Z1079" s="62"/>
      <c r="AA1079" s="92"/>
      <c r="AB1079" s="73"/>
      <c r="AC1079" s="65"/>
      <c r="AD1079" s="56"/>
    </row>
    <row r="1080" spans="1:30" ht="14.85" customHeight="1">
      <c r="A1080" s="5" t="s">
        <v>9</v>
      </c>
      <c r="B1080" s="549" t="s">
        <v>7</v>
      </c>
      <c r="C1080" s="565" t="e">
        <f>#REF!</f>
        <v>#REF!</v>
      </c>
      <c r="D1080" s="566"/>
      <c r="E1080" s="567"/>
      <c r="F1080" s="480" t="s">
        <v>22</v>
      </c>
      <c r="G1080" s="502"/>
      <c r="H1080" s="513"/>
      <c r="I1080" s="500"/>
      <c r="J1080" s="514"/>
      <c r="U1080" s="81"/>
      <c r="V1080" s="62"/>
      <c r="W1080" s="62"/>
      <c r="X1080" s="62"/>
      <c r="Y1080" s="62"/>
      <c r="Z1080" s="62"/>
      <c r="AA1080" s="92"/>
      <c r="AB1080" s="92"/>
      <c r="AC1080" s="62"/>
      <c r="AD1080" s="111"/>
    </row>
    <row r="1081" spans="1:30" ht="14.85" customHeight="1">
      <c r="A1081" s="60" t="e">
        <f>#REF!</f>
        <v>#REF!</v>
      </c>
      <c r="B1081" s="550"/>
      <c r="C1081" s="568"/>
      <c r="D1081" s="569"/>
      <c r="E1081" s="570"/>
      <c r="F1081" s="515"/>
      <c r="G1081" s="516"/>
      <c r="H1081" s="516"/>
      <c r="I1081" s="516"/>
      <c r="J1081" s="517"/>
      <c r="U1081" s="82"/>
      <c r="V1081" s="62"/>
      <c r="W1081" s="62"/>
      <c r="X1081" s="62"/>
      <c r="Y1081" s="62"/>
      <c r="Z1081" s="62"/>
      <c r="AA1081" s="92"/>
      <c r="AB1081" s="92"/>
      <c r="AC1081" s="62"/>
      <c r="AD1081" s="111"/>
    </row>
    <row r="1082" spans="1:30" ht="3.75" customHeight="1">
      <c r="U1082" s="81"/>
      <c r="V1082" s="62"/>
      <c r="W1082" s="62"/>
      <c r="X1082" s="62"/>
      <c r="Y1082" s="62"/>
      <c r="Z1082" s="62"/>
      <c r="AA1082" s="92"/>
      <c r="AB1082" s="92"/>
      <c r="AC1082" s="62"/>
      <c r="AD1082" s="111"/>
    </row>
    <row r="1083" spans="1:30" ht="18">
      <c r="A1083" s="557" t="s">
        <v>27</v>
      </c>
      <c r="B1083" s="558"/>
      <c r="U1083" s="83"/>
      <c r="V1083" s="66"/>
      <c r="W1083" s="62"/>
      <c r="X1083" s="62"/>
      <c r="Y1083" s="62"/>
      <c r="Z1083" s="62"/>
      <c r="AA1083" s="92"/>
      <c r="AB1083" s="92"/>
      <c r="AC1083" s="62"/>
      <c r="AD1083" s="111"/>
    </row>
    <row r="1084" spans="1:30" ht="33" customHeight="1">
      <c r="A1084" s="464" t="s">
        <v>25</v>
      </c>
      <c r="B1084" s="464"/>
      <c r="C1084" s="464"/>
      <c r="D1084" s="47" t="s">
        <v>28</v>
      </c>
      <c r="E1084" s="537" t="s">
        <v>14</v>
      </c>
      <c r="F1084" s="538"/>
      <c r="G1084" s="537" t="s">
        <v>12</v>
      </c>
      <c r="H1084" s="538"/>
      <c r="I1084" s="456" t="s">
        <v>11</v>
      </c>
      <c r="J1084" s="458"/>
      <c r="U1084" s="81"/>
      <c r="V1084" s="62"/>
      <c r="W1084" s="62"/>
      <c r="X1084" s="65"/>
      <c r="Y1084" s="96"/>
      <c r="Z1084" s="96"/>
      <c r="AA1084" s="103"/>
      <c r="AB1084" s="103"/>
      <c r="AC1084" s="62"/>
      <c r="AD1084" s="111"/>
    </row>
    <row r="1085" spans="1:30" ht="14.85" customHeight="1">
      <c r="A1085" s="532" t="s">
        <v>79</v>
      </c>
      <c r="B1085" s="521"/>
      <c r="C1085" s="578"/>
      <c r="D1085" s="48" t="s">
        <v>41</v>
      </c>
      <c r="E1085" s="475"/>
      <c r="F1085" s="476"/>
      <c r="G1085" s="475"/>
      <c r="H1085" s="476"/>
      <c r="I1085" s="467" t="e">
        <f>I1110*0.05</f>
        <v>#REF!</v>
      </c>
      <c r="J1085" s="468"/>
      <c r="U1085" s="81"/>
      <c r="V1085" s="62"/>
      <c r="W1085" s="62"/>
      <c r="X1085" s="61"/>
      <c r="Y1085" s="96"/>
      <c r="Z1085" s="96"/>
      <c r="AA1085" s="103"/>
      <c r="AB1085" s="103"/>
      <c r="AC1085" s="62"/>
      <c r="AD1085" s="111"/>
    </row>
    <row r="1086" spans="1:30" ht="14.85" customHeight="1">
      <c r="A1086" s="469"/>
      <c r="B1086" s="469"/>
      <c r="C1086" s="469"/>
      <c r="D1086" s="8"/>
      <c r="E1086" s="532"/>
      <c r="F1086" s="578"/>
      <c r="G1086" s="469"/>
      <c r="H1086" s="469"/>
      <c r="I1086" s="467"/>
      <c r="J1086" s="582"/>
      <c r="U1086" s="81"/>
      <c r="V1086" s="62"/>
      <c r="W1086" s="62"/>
      <c r="X1086" s="62"/>
      <c r="Y1086" s="62"/>
      <c r="Z1086" s="62"/>
      <c r="AA1086" s="92"/>
      <c r="AB1086" s="92"/>
      <c r="AC1086" s="93"/>
      <c r="AD1086" s="112"/>
    </row>
    <row r="1087" spans="1:30" ht="14.85" customHeight="1">
      <c r="G1087" s="453" t="s">
        <v>13</v>
      </c>
      <c r="H1087" s="453"/>
      <c r="I1087" s="510" t="e">
        <f>SUM(I1085:J1086)</f>
        <v>#REF!</v>
      </c>
      <c r="J1087" s="511"/>
      <c r="U1087" s="81"/>
      <c r="V1087" s="62"/>
      <c r="W1087" s="62"/>
      <c r="X1087" s="62"/>
      <c r="Y1087" s="62"/>
      <c r="Z1087" s="62"/>
      <c r="AA1087" s="92"/>
      <c r="AB1087" s="92"/>
      <c r="AC1087" s="93"/>
      <c r="AD1087" s="112"/>
    </row>
    <row r="1088" spans="1:30" ht="6" customHeight="1">
      <c r="U1088" s="81"/>
      <c r="V1088" s="62"/>
      <c r="W1088" s="62"/>
      <c r="X1088" s="62"/>
      <c r="Y1088" s="62"/>
      <c r="Z1088" s="62"/>
      <c r="AA1088" s="92"/>
      <c r="AB1088" s="92"/>
      <c r="AC1088" s="62"/>
      <c r="AD1088" s="111"/>
    </row>
    <row r="1089" spans="1:30" ht="15.75" customHeight="1">
      <c r="A1089" s="76" t="s">
        <v>29</v>
      </c>
      <c r="U1089" s="83"/>
      <c r="V1089" s="62"/>
      <c r="W1089" s="62"/>
      <c r="X1089" s="62"/>
      <c r="Y1089" s="62"/>
      <c r="Z1089" s="62"/>
      <c r="AA1089" s="92"/>
      <c r="AB1089" s="92"/>
      <c r="AC1089" s="62"/>
      <c r="AD1089" s="111"/>
    </row>
    <row r="1090" spans="1:30" ht="15.75" customHeight="1">
      <c r="A1090" s="456" t="s">
        <v>25</v>
      </c>
      <c r="B1090" s="457"/>
      <c r="C1090" s="458"/>
      <c r="D1090" s="537" t="s">
        <v>2</v>
      </c>
      <c r="E1090" s="538"/>
      <c r="F1090" s="3" t="s">
        <v>0</v>
      </c>
      <c r="G1090" s="537" t="s">
        <v>15</v>
      </c>
      <c r="H1090" s="538"/>
      <c r="I1090" s="576" t="s">
        <v>11</v>
      </c>
      <c r="J1090" s="577"/>
      <c r="U1090" s="81"/>
      <c r="V1090" s="62"/>
      <c r="W1090" s="62"/>
      <c r="X1090" s="96"/>
      <c r="Y1090" s="96"/>
      <c r="Z1090" s="61"/>
      <c r="AA1090" s="103"/>
      <c r="AB1090" s="103"/>
      <c r="AC1090" s="62"/>
      <c r="AD1090" s="111"/>
    </row>
    <row r="1091" spans="1:30" ht="14.85" customHeight="1">
      <c r="A1091" s="453"/>
      <c r="B1091" s="453"/>
      <c r="C1091" s="453"/>
      <c r="D1091" s="480"/>
      <c r="E1091" s="474"/>
      <c r="F1091" s="45"/>
      <c r="G1091" s="453"/>
      <c r="H1091" s="453"/>
      <c r="I1091" s="510"/>
      <c r="J1091" s="511"/>
      <c r="U1091" s="81"/>
      <c r="V1091" s="62"/>
      <c r="W1091" s="62"/>
      <c r="X1091" s="62"/>
      <c r="Y1091" s="62"/>
      <c r="Z1091" s="65"/>
      <c r="AA1091" s="92"/>
      <c r="AB1091" s="92"/>
      <c r="AC1091" s="93"/>
      <c r="AD1091" s="112"/>
    </row>
    <row r="1092" spans="1:30" ht="14.85" customHeight="1">
      <c r="A1092" s="453"/>
      <c r="B1092" s="453"/>
      <c r="C1092" s="453"/>
      <c r="D1092" s="480"/>
      <c r="E1092" s="474"/>
      <c r="F1092" s="45"/>
      <c r="G1092" s="453"/>
      <c r="H1092" s="453"/>
      <c r="I1092" s="510"/>
      <c r="J1092" s="511"/>
      <c r="U1092" s="81"/>
      <c r="V1092" s="62"/>
      <c r="W1092" s="62"/>
      <c r="X1092" s="62"/>
      <c r="Y1092" s="62"/>
      <c r="Z1092" s="65"/>
      <c r="AA1092" s="92"/>
      <c r="AB1092" s="92"/>
      <c r="AC1092" s="93"/>
      <c r="AD1092" s="112"/>
    </row>
    <row r="1093" spans="1:30" ht="14.85" customHeight="1">
      <c r="A1093" s="453"/>
      <c r="B1093" s="453"/>
      <c r="C1093" s="453"/>
      <c r="D1093" s="480"/>
      <c r="E1093" s="474"/>
      <c r="F1093" s="45"/>
      <c r="G1093" s="453"/>
      <c r="H1093" s="453"/>
      <c r="I1093" s="510"/>
      <c r="J1093" s="511"/>
      <c r="U1093" s="81"/>
      <c r="V1093" s="62"/>
      <c r="W1093" s="62"/>
      <c r="X1093" s="62"/>
      <c r="Y1093" s="62"/>
      <c r="Z1093" s="65"/>
      <c r="AA1093" s="92"/>
      <c r="AB1093" s="92"/>
      <c r="AC1093" s="93"/>
      <c r="AD1093" s="112"/>
    </row>
    <row r="1094" spans="1:30" ht="14.85" customHeight="1">
      <c r="A1094" s="453"/>
      <c r="B1094" s="453"/>
      <c r="C1094" s="453"/>
      <c r="D1094" s="480"/>
      <c r="E1094" s="474"/>
      <c r="F1094" s="45"/>
      <c r="G1094" s="453"/>
      <c r="H1094" s="453"/>
      <c r="I1094" s="510"/>
      <c r="J1094" s="511"/>
      <c r="U1094" s="81"/>
      <c r="V1094" s="62"/>
      <c r="W1094" s="62"/>
      <c r="X1094" s="62"/>
      <c r="Y1094" s="62"/>
      <c r="Z1094" s="65"/>
      <c r="AA1094" s="92"/>
      <c r="AB1094" s="92"/>
      <c r="AC1094" s="93"/>
      <c r="AD1094" s="112"/>
    </row>
    <row r="1095" spans="1:30" ht="14.85" customHeight="1">
      <c r="A1095" s="453"/>
      <c r="B1095" s="453"/>
      <c r="C1095" s="453"/>
      <c r="D1095" s="480"/>
      <c r="E1095" s="474"/>
      <c r="F1095" s="45"/>
      <c r="G1095" s="453"/>
      <c r="H1095" s="453"/>
      <c r="I1095" s="510"/>
      <c r="J1095" s="511"/>
      <c r="U1095" s="81"/>
      <c r="V1095" s="62"/>
      <c r="W1095" s="62"/>
      <c r="X1095" s="62"/>
      <c r="Y1095" s="62"/>
      <c r="Z1095" s="65"/>
      <c r="AA1095" s="92"/>
      <c r="AB1095" s="92"/>
      <c r="AC1095" s="93"/>
      <c r="AD1095" s="112"/>
    </row>
    <row r="1096" spans="1:30" ht="14.85" customHeight="1">
      <c r="A1096" s="453"/>
      <c r="B1096" s="453"/>
      <c r="C1096" s="453"/>
      <c r="D1096" s="480"/>
      <c r="E1096" s="474"/>
      <c r="F1096" s="45"/>
      <c r="G1096" s="453"/>
      <c r="H1096" s="453"/>
      <c r="I1096" s="510"/>
      <c r="J1096" s="511"/>
      <c r="U1096" s="81"/>
      <c r="V1096" s="62"/>
      <c r="W1096" s="62"/>
      <c r="X1096" s="62"/>
      <c r="Y1096" s="62"/>
      <c r="Z1096" s="65"/>
      <c r="AA1096" s="92"/>
      <c r="AB1096" s="92"/>
      <c r="AC1096" s="93"/>
      <c r="AD1096" s="112"/>
    </row>
    <row r="1097" spans="1:30" ht="14.85" customHeight="1">
      <c r="G1097" s="453" t="s">
        <v>13</v>
      </c>
      <c r="H1097" s="453"/>
      <c r="I1097" s="510">
        <f>SUM(I1091:J1096)</f>
        <v>0</v>
      </c>
      <c r="J1097" s="511"/>
      <c r="U1097" s="81"/>
      <c r="V1097" s="62"/>
      <c r="W1097" s="62"/>
      <c r="X1097" s="62"/>
      <c r="Y1097" s="62"/>
      <c r="Z1097" s="62"/>
      <c r="AA1097" s="92"/>
      <c r="AB1097" s="92"/>
      <c r="AC1097" s="93"/>
      <c r="AD1097" s="112"/>
    </row>
    <row r="1098" spans="1:30" ht="5.25" customHeight="1">
      <c r="G1098" s="46"/>
      <c r="H1098" s="46"/>
      <c r="I1098" s="42"/>
      <c r="J1098" s="79"/>
      <c r="U1098" s="81"/>
      <c r="V1098" s="62"/>
      <c r="W1098" s="62"/>
      <c r="X1098" s="62"/>
      <c r="Y1098" s="62"/>
      <c r="Z1098" s="62"/>
      <c r="AA1098" s="73"/>
      <c r="AB1098" s="73"/>
      <c r="AC1098" s="93"/>
      <c r="AD1098" s="112"/>
    </row>
    <row r="1099" spans="1:30" ht="18">
      <c r="A1099" s="76" t="s">
        <v>30</v>
      </c>
      <c r="B1099" s="77"/>
      <c r="G1099" s="46"/>
      <c r="H1099" s="46"/>
      <c r="I1099" s="42"/>
      <c r="J1099" s="79"/>
      <c r="U1099" s="83"/>
      <c r="V1099" s="66"/>
      <c r="W1099" s="62"/>
      <c r="X1099" s="62"/>
      <c r="Y1099" s="62"/>
      <c r="Z1099" s="62"/>
      <c r="AA1099" s="73"/>
      <c r="AB1099" s="73"/>
      <c r="AC1099" s="93"/>
      <c r="AD1099" s="112"/>
    </row>
    <row r="1100" spans="1:30" ht="14.85" customHeight="1">
      <c r="A1100" s="464" t="s">
        <v>26</v>
      </c>
      <c r="B1100" s="464"/>
      <c r="C1100" s="47" t="s">
        <v>31</v>
      </c>
      <c r="D1100" s="47" t="s">
        <v>32</v>
      </c>
      <c r="E1100" s="464" t="s">
        <v>33</v>
      </c>
      <c r="F1100" s="464"/>
      <c r="G1100" s="464" t="s">
        <v>34</v>
      </c>
      <c r="H1100" s="464"/>
      <c r="I1100" s="499" t="s">
        <v>11</v>
      </c>
      <c r="J1100" s="499"/>
      <c r="U1100" s="81"/>
      <c r="V1100" s="62"/>
      <c r="W1100" s="65"/>
      <c r="X1100" s="65"/>
      <c r="Y1100" s="62"/>
      <c r="Z1100" s="62"/>
      <c r="AA1100" s="92"/>
      <c r="AB1100" s="92"/>
      <c r="AC1100" s="93"/>
      <c r="AD1100" s="112"/>
    </row>
    <row r="1101" spans="1:30" ht="14.85" customHeight="1">
      <c r="A1101" s="453"/>
      <c r="B1101" s="453"/>
      <c r="C1101" s="5"/>
      <c r="D1101" s="5"/>
      <c r="E1101" s="453"/>
      <c r="F1101" s="453"/>
      <c r="G1101" s="453"/>
      <c r="H1101" s="453"/>
      <c r="I1101" s="492"/>
      <c r="J1101" s="492"/>
      <c r="U1101" s="81"/>
      <c r="V1101" s="62"/>
      <c r="W1101" s="62"/>
      <c r="X1101" s="62"/>
      <c r="Y1101" s="62"/>
      <c r="Z1101" s="62"/>
      <c r="AA1101" s="92"/>
      <c r="AB1101" s="92"/>
      <c r="AC1101" s="93"/>
      <c r="AD1101" s="112"/>
    </row>
    <row r="1102" spans="1:30" ht="14.85" customHeight="1">
      <c r="A1102" s="453"/>
      <c r="B1102" s="453"/>
      <c r="C1102" s="5"/>
      <c r="D1102" s="5"/>
      <c r="E1102" s="453"/>
      <c r="F1102" s="453"/>
      <c r="G1102" s="453"/>
      <c r="H1102" s="453"/>
      <c r="I1102" s="492"/>
      <c r="J1102" s="492"/>
      <c r="U1102" s="81"/>
      <c r="V1102" s="62"/>
      <c r="W1102" s="62"/>
      <c r="X1102" s="62"/>
      <c r="Y1102" s="62"/>
      <c r="Z1102" s="62"/>
      <c r="AA1102" s="92"/>
      <c r="AB1102" s="92"/>
      <c r="AC1102" s="93"/>
      <c r="AD1102" s="112"/>
    </row>
    <row r="1103" spans="1:30" ht="14.85" customHeight="1">
      <c r="A1103" s="453"/>
      <c r="B1103" s="453"/>
      <c r="C1103" s="5"/>
      <c r="D1103" s="5"/>
      <c r="E1103" s="453"/>
      <c r="F1103" s="453"/>
      <c r="G1103" s="453"/>
      <c r="H1103" s="453"/>
      <c r="I1103" s="492"/>
      <c r="J1103" s="492"/>
      <c r="U1103" s="81"/>
      <c r="V1103" s="62"/>
      <c r="W1103" s="62"/>
      <c r="X1103" s="62"/>
      <c r="Y1103" s="62"/>
      <c r="Z1103" s="62"/>
      <c r="AA1103" s="92"/>
      <c r="AB1103" s="92"/>
      <c r="AC1103" s="93"/>
      <c r="AD1103" s="112"/>
    </row>
    <row r="1104" spans="1:30" ht="14.85" customHeight="1">
      <c r="A1104" s="78"/>
      <c r="B1104" s="46"/>
      <c r="E1104" s="46"/>
      <c r="F1104" s="46"/>
      <c r="G1104" s="453" t="s">
        <v>13</v>
      </c>
      <c r="H1104" s="453"/>
      <c r="I1104" s="492">
        <f>SUM(I1101:J1103)</f>
        <v>0</v>
      </c>
      <c r="J1104" s="492"/>
      <c r="U1104" s="80"/>
      <c r="V1104" s="65"/>
      <c r="W1104" s="62"/>
      <c r="X1104" s="62"/>
      <c r="Y1104" s="65"/>
      <c r="Z1104" s="65"/>
      <c r="AA1104" s="92"/>
      <c r="AB1104" s="92"/>
      <c r="AC1104" s="93"/>
      <c r="AD1104" s="112"/>
    </row>
    <row r="1105" spans="1:30" ht="6.75" customHeight="1">
      <c r="A1105" s="78"/>
      <c r="B1105" s="46"/>
      <c r="E1105" s="46"/>
      <c r="F1105" s="46"/>
      <c r="G1105" s="46"/>
      <c r="H1105" s="46"/>
      <c r="I1105" s="42"/>
      <c r="J1105" s="79"/>
      <c r="U1105" s="80"/>
      <c r="V1105" s="65"/>
      <c r="W1105" s="62"/>
      <c r="X1105" s="62"/>
      <c r="Y1105" s="65"/>
      <c r="Z1105" s="65"/>
      <c r="AA1105" s="73"/>
      <c r="AB1105" s="73"/>
      <c r="AC1105" s="94"/>
      <c r="AD1105" s="75"/>
    </row>
    <row r="1106" spans="1:30" ht="18">
      <c r="A1106" s="76" t="s">
        <v>35</v>
      </c>
      <c r="U1106" s="83"/>
      <c r="V1106" s="62"/>
      <c r="W1106" s="62"/>
      <c r="X1106" s="62"/>
      <c r="Y1106" s="62"/>
      <c r="Z1106" s="62"/>
      <c r="AA1106" s="92"/>
      <c r="AB1106" s="92"/>
      <c r="AC1106" s="62"/>
      <c r="AD1106" s="111"/>
    </row>
    <row r="1107" spans="1:30" ht="32.25" customHeight="1">
      <c r="A1107" s="456" t="s">
        <v>36</v>
      </c>
      <c r="B1107" s="457"/>
      <c r="C1107" s="457"/>
      <c r="D1107" s="457"/>
      <c r="E1107" s="457"/>
      <c r="F1107" s="458"/>
      <c r="G1107" s="537" t="s">
        <v>42</v>
      </c>
      <c r="H1107" s="538"/>
      <c r="I1107" s="555" t="s">
        <v>11</v>
      </c>
      <c r="J1107" s="556"/>
      <c r="U1107" s="81"/>
      <c r="V1107" s="62"/>
      <c r="W1107" s="62"/>
      <c r="X1107" s="62"/>
      <c r="Y1107" s="62"/>
      <c r="Z1107" s="62"/>
      <c r="AA1107" s="103"/>
      <c r="AB1107" s="103"/>
      <c r="AC1107" s="93"/>
      <c r="AD1107" s="112"/>
    </row>
    <row r="1108" spans="1:30" ht="14.85" customHeight="1">
      <c r="A1108" s="480" t="s">
        <v>43</v>
      </c>
      <c r="B1108" s="474"/>
      <c r="C1108" s="474"/>
      <c r="D1108" s="474"/>
      <c r="E1108" s="474"/>
      <c r="F1108" s="502"/>
      <c r="G1108" s="453"/>
      <c r="H1108" s="453"/>
      <c r="I1108" s="492" t="e">
        <f>#REF!</f>
        <v>#REF!</v>
      </c>
      <c r="J1108" s="492"/>
      <c r="U1108" s="81"/>
      <c r="V1108" s="62"/>
      <c r="W1108" s="62"/>
      <c r="X1108" s="62"/>
      <c r="Y1108" s="62"/>
      <c r="Z1108" s="62"/>
      <c r="AA1108" s="92"/>
      <c r="AB1108" s="92"/>
      <c r="AC1108" s="93"/>
      <c r="AD1108" s="112"/>
    </row>
    <row r="1109" spans="1:30" ht="14.85" customHeight="1">
      <c r="A1109" s="480"/>
      <c r="B1109" s="474"/>
      <c r="C1109" s="474"/>
      <c r="D1109" s="474"/>
      <c r="E1109" s="474"/>
      <c r="F1109" s="502"/>
      <c r="G1109" s="453"/>
      <c r="H1109" s="453"/>
      <c r="I1109" s="492"/>
      <c r="J1109" s="492"/>
      <c r="U1109" s="81"/>
      <c r="V1109" s="62"/>
      <c r="W1109" s="62"/>
      <c r="X1109" s="62"/>
      <c r="Y1109" s="62"/>
      <c r="Z1109" s="62"/>
      <c r="AA1109" s="92"/>
      <c r="AB1109" s="92"/>
      <c r="AC1109" s="93"/>
      <c r="AD1109" s="112"/>
    </row>
    <row r="1110" spans="1:30" ht="14.85" customHeight="1">
      <c r="A1110" s="461"/>
      <c r="B1110" s="462"/>
      <c r="E1110" s="462"/>
      <c r="F1110" s="462"/>
      <c r="G1110" s="453" t="s">
        <v>13</v>
      </c>
      <c r="H1110" s="453"/>
      <c r="I1110" s="492" t="e">
        <f>SUM(I1108:J1109)</f>
        <v>#REF!</v>
      </c>
      <c r="J1110" s="492"/>
      <c r="U1110" s="81"/>
      <c r="V1110" s="62"/>
      <c r="W1110" s="62"/>
      <c r="X1110" s="62"/>
      <c r="Y1110" s="62"/>
      <c r="Z1110" s="62"/>
      <c r="AA1110" s="92"/>
      <c r="AB1110" s="92"/>
      <c r="AC1110" s="93"/>
      <c r="AD1110" s="112"/>
    </row>
    <row r="1111" spans="1:30" ht="6.75" customHeight="1">
      <c r="G1111" s="500"/>
      <c r="H1111" s="500"/>
      <c r="I1111" s="535"/>
      <c r="J1111" s="536"/>
      <c r="U1111" s="81"/>
      <c r="V1111" s="62"/>
      <c r="W1111" s="62"/>
      <c r="X1111" s="62"/>
      <c r="Y1111" s="62"/>
      <c r="Z1111" s="62"/>
      <c r="AA1111" s="92"/>
      <c r="AB1111" s="92"/>
      <c r="AC1111" s="93"/>
      <c r="AD1111" s="112"/>
    </row>
    <row r="1112" spans="1:30" ht="18">
      <c r="A1112" s="76" t="s">
        <v>38</v>
      </c>
      <c r="G1112" s="46"/>
      <c r="H1112" s="46"/>
      <c r="I1112" s="42"/>
      <c r="J1112" s="79"/>
      <c r="U1112" s="83"/>
      <c r="V1112" s="62"/>
      <c r="W1112" s="62"/>
      <c r="X1112" s="62"/>
      <c r="Y1112" s="62"/>
      <c r="Z1112" s="62"/>
      <c r="AA1112" s="73"/>
      <c r="AB1112" s="73"/>
      <c r="AC1112" s="93"/>
      <c r="AD1112" s="112"/>
    </row>
    <row r="1113" spans="1:30">
      <c r="A1113" s="463" t="s">
        <v>25</v>
      </c>
      <c r="B1113" s="463"/>
      <c r="C1113" s="463"/>
      <c r="D1113" s="463"/>
      <c r="E1113" s="463"/>
      <c r="F1113" s="463"/>
      <c r="G1113" s="463" t="s">
        <v>39</v>
      </c>
      <c r="H1113" s="463"/>
      <c r="I1113" s="477" t="s">
        <v>11</v>
      </c>
      <c r="J1113" s="477"/>
      <c r="U1113" s="81"/>
      <c r="V1113" s="62"/>
      <c r="W1113" s="62"/>
      <c r="X1113" s="62"/>
      <c r="Y1113" s="62"/>
      <c r="Z1113" s="62"/>
      <c r="AA1113" s="92"/>
      <c r="AB1113" s="92"/>
      <c r="AC1113" s="62"/>
      <c r="AD1113" s="111"/>
    </row>
    <row r="1114" spans="1:30" ht="14.85" customHeight="1">
      <c r="A1114" s="469" t="s">
        <v>147</v>
      </c>
      <c r="B1114" s="469"/>
      <c r="C1114" s="469"/>
      <c r="D1114" s="469"/>
      <c r="E1114" s="469"/>
      <c r="F1114" s="532"/>
      <c r="G1114" s="533">
        <f>$G$47</f>
        <v>0.25</v>
      </c>
      <c r="H1114" s="533"/>
      <c r="I1114" s="534" t="e">
        <f>(I1110+I1104+I1097+I1087)*G1114</f>
        <v>#REF!</v>
      </c>
      <c r="J1114" s="534"/>
      <c r="U1114" s="81"/>
      <c r="V1114" s="62"/>
      <c r="W1114" s="62"/>
      <c r="X1114" s="62"/>
      <c r="Y1114" s="62"/>
      <c r="Z1114" s="62"/>
      <c r="AA1114" s="92"/>
      <c r="AB1114" s="92"/>
      <c r="AC1114" s="62"/>
      <c r="AD1114" s="111"/>
    </row>
    <row r="1115" spans="1:30" ht="14.85" customHeight="1">
      <c r="A1115" s="483"/>
      <c r="B1115" s="484"/>
      <c r="C1115" s="484"/>
      <c r="D1115" s="484"/>
      <c r="E1115" s="484"/>
      <c r="F1115" s="484"/>
      <c r="G1115" s="453" t="s">
        <v>13</v>
      </c>
      <c r="H1115" s="453"/>
      <c r="I1115" s="492" t="e">
        <f>I1114</f>
        <v>#REF!</v>
      </c>
      <c r="J1115" s="492"/>
      <c r="U1115" s="81"/>
      <c r="V1115" s="62"/>
      <c r="W1115" s="62"/>
      <c r="X1115" s="62"/>
      <c r="Y1115" s="62"/>
      <c r="Z1115" s="62"/>
      <c r="AA1115" s="92"/>
      <c r="AB1115" s="92"/>
      <c r="AC1115" s="62"/>
      <c r="AD1115" s="111"/>
    </row>
    <row r="1116" spans="1:30" ht="14.85" customHeight="1">
      <c r="A1116" s="483"/>
      <c r="B1116" s="484"/>
      <c r="C1116" s="484"/>
      <c r="D1116" s="484"/>
      <c r="E1116" s="484"/>
      <c r="F1116" s="484"/>
      <c r="G1116" s="489"/>
      <c r="H1116" s="489"/>
      <c r="I1116" s="490"/>
      <c r="J1116" s="491"/>
      <c r="U1116" s="81"/>
      <c r="V1116" s="62"/>
      <c r="W1116" s="62"/>
      <c r="X1116" s="62"/>
      <c r="Y1116" s="62"/>
      <c r="Z1116" s="62"/>
      <c r="AA1116" s="92"/>
      <c r="AB1116" s="92"/>
      <c r="AC1116" s="62"/>
      <c r="AD1116" s="111"/>
    </row>
    <row r="1117" spans="1:30" ht="14.85" customHeight="1">
      <c r="A1117" s="453" t="s">
        <v>148</v>
      </c>
      <c r="B1117" s="453"/>
      <c r="C1117" s="453"/>
      <c r="D1117" s="453"/>
      <c r="E1117" s="453"/>
      <c r="F1117" s="453"/>
      <c r="G1117" s="453"/>
      <c r="H1117" s="453"/>
      <c r="I1117" s="492" t="e">
        <f>I1115+I1110+I1104+I1097+I1087</f>
        <v>#REF!</v>
      </c>
      <c r="J1117" s="492"/>
      <c r="U1117" s="81"/>
      <c r="V1117" s="62"/>
      <c r="W1117" s="62"/>
      <c r="X1117" s="62"/>
      <c r="Y1117" s="62"/>
      <c r="Z1117" s="62"/>
      <c r="AA1117" s="92"/>
      <c r="AB1117" s="92"/>
      <c r="AC1117" s="62"/>
      <c r="AD1117" s="111"/>
    </row>
    <row r="1118" spans="1:30">
      <c r="A1118" s="81"/>
      <c r="B1118" s="62"/>
      <c r="C1118" s="62"/>
      <c r="D1118" s="62"/>
      <c r="E1118" s="62"/>
      <c r="F1118" s="62"/>
      <c r="G1118" s="62"/>
      <c r="H1118" s="62"/>
      <c r="I1118" s="54"/>
      <c r="J1118" s="74"/>
    </row>
    <row r="1119" spans="1:30">
      <c r="A1119" s="81"/>
      <c r="B1119" s="62"/>
      <c r="C1119" s="62"/>
      <c r="D1119" s="62"/>
      <c r="E1119" s="62"/>
      <c r="F1119" s="62"/>
      <c r="G1119" s="62"/>
      <c r="H1119" s="62"/>
      <c r="I1119" s="54"/>
      <c r="J1119" s="74"/>
    </row>
    <row r="1120" spans="1:30">
      <c r="A1120" s="81"/>
      <c r="B1120" s="62"/>
      <c r="C1120" s="62"/>
      <c r="D1120" s="62"/>
      <c r="E1120" s="62"/>
      <c r="F1120" s="62"/>
      <c r="G1120" s="62"/>
      <c r="H1120" s="62"/>
      <c r="I1120" s="54"/>
      <c r="J1120" s="74"/>
    </row>
    <row r="1121" spans="1:10">
      <c r="A1121" s="81"/>
      <c r="B1121" s="62"/>
      <c r="C1121" s="62"/>
      <c r="D1121" s="62"/>
      <c r="E1121" s="62"/>
      <c r="F1121" s="62"/>
      <c r="G1121" s="62"/>
      <c r="H1121" s="62"/>
      <c r="I1121" s="54"/>
      <c r="J1121" s="74"/>
    </row>
    <row r="1122" spans="1:10">
      <c r="A1122" s="81"/>
      <c r="B1122" s="62"/>
      <c r="C1122" s="62"/>
      <c r="D1122" s="62"/>
      <c r="E1122" s="62"/>
      <c r="F1122" s="62"/>
      <c r="G1122" s="62"/>
      <c r="H1122" s="62"/>
      <c r="I1122" s="54"/>
      <c r="J1122" s="74"/>
    </row>
    <row r="1123" spans="1:10">
      <c r="A1123" s="81"/>
      <c r="B1123" s="62"/>
      <c r="C1123" s="62"/>
      <c r="D1123" s="62"/>
      <c r="E1123" s="62"/>
      <c r="F1123" s="62"/>
      <c r="G1123" s="62"/>
      <c r="H1123" s="62"/>
      <c r="I1123" s="54"/>
      <c r="J1123" s="74"/>
    </row>
    <row r="1124" spans="1:10">
      <c r="A1124" s="81"/>
      <c r="B1124" s="62"/>
      <c r="C1124" s="62"/>
      <c r="D1124" s="62"/>
      <c r="E1124" s="62"/>
      <c r="F1124" s="62"/>
      <c r="G1124" s="62"/>
      <c r="H1124" s="62"/>
      <c r="I1124" s="54"/>
      <c r="J1124" s="74"/>
    </row>
    <row r="1125" spans="1:10">
      <c r="A1125" s="81"/>
      <c r="B1125" s="62"/>
      <c r="C1125" s="62"/>
      <c r="D1125" s="62"/>
      <c r="E1125" s="62"/>
      <c r="F1125" s="62"/>
      <c r="G1125" s="62"/>
      <c r="H1125" s="62"/>
      <c r="I1125" s="54"/>
      <c r="J1125" s="74"/>
    </row>
    <row r="1126" spans="1:10">
      <c r="A1126" s="81"/>
      <c r="B1126" s="62"/>
      <c r="C1126" s="62"/>
      <c r="D1126" s="62"/>
      <c r="E1126" s="62"/>
      <c r="F1126" s="62"/>
      <c r="G1126" s="62"/>
      <c r="H1126" s="62"/>
      <c r="I1126" s="54"/>
      <c r="J1126" s="74"/>
    </row>
    <row r="1127" spans="1:10">
      <c r="A1127" s="81"/>
      <c r="B1127" s="62"/>
      <c r="C1127" s="62"/>
      <c r="D1127" s="62"/>
      <c r="E1127" s="62"/>
      <c r="F1127" s="62"/>
      <c r="G1127" s="62"/>
      <c r="H1127" s="62"/>
      <c r="I1127" s="54"/>
      <c r="J1127" s="74"/>
    </row>
    <row r="1128" spans="1:10">
      <c r="A1128" s="81"/>
      <c r="B1128" s="62"/>
      <c r="C1128" s="62"/>
      <c r="D1128" s="62"/>
      <c r="E1128" s="62"/>
      <c r="F1128" s="62"/>
      <c r="G1128" s="62"/>
      <c r="H1128" s="62"/>
      <c r="I1128" s="54"/>
      <c r="J1128" s="74"/>
    </row>
  </sheetData>
  <sheetProtection formatCells="0" formatColumns="0" formatRows="0" insertColumns="0" insertRows="0" insertHyperlinks="0" deleteColumns="0" deleteRows="0" sort="0" autoFilter="0" pivotTables="0"/>
  <mergeCells count="7035">
    <mergeCell ref="K534:P534"/>
    <mergeCell ref="Q534:R534"/>
    <mergeCell ref="S534:T534"/>
    <mergeCell ref="K535:P535"/>
    <mergeCell ref="Q535:R535"/>
    <mergeCell ref="S535:T535"/>
    <mergeCell ref="K538:R538"/>
    <mergeCell ref="S538:T538"/>
    <mergeCell ref="K536:P536"/>
    <mergeCell ref="Q536:R536"/>
    <mergeCell ref="S536:T536"/>
    <mergeCell ref="K537:P537"/>
    <mergeCell ref="Q537:R537"/>
    <mergeCell ref="S537:T537"/>
    <mergeCell ref="Q525:R525"/>
    <mergeCell ref="S525:T525"/>
    <mergeCell ref="K528:P528"/>
    <mergeCell ref="Q528:R528"/>
    <mergeCell ref="S528:T528"/>
    <mergeCell ref="K529:P529"/>
    <mergeCell ref="Q529:R529"/>
    <mergeCell ref="S529:T529"/>
    <mergeCell ref="K530:P530"/>
    <mergeCell ref="Q530:R530"/>
    <mergeCell ref="S530:T530"/>
    <mergeCell ref="K531:L531"/>
    <mergeCell ref="O531:P531"/>
    <mergeCell ref="Q531:R531"/>
    <mergeCell ref="S531:T531"/>
    <mergeCell ref="Q532:R532"/>
    <mergeCell ref="S532:T532"/>
    <mergeCell ref="Q518:R518"/>
    <mergeCell ref="S518:T518"/>
    <mergeCell ref="K521:L521"/>
    <mergeCell ref="O521:P521"/>
    <mergeCell ref="Q521:R521"/>
    <mergeCell ref="S521:T521"/>
    <mergeCell ref="K522:L522"/>
    <mergeCell ref="O522:P522"/>
    <mergeCell ref="Q522:R522"/>
    <mergeCell ref="S522:T522"/>
    <mergeCell ref="K523:L523"/>
    <mergeCell ref="O523:P523"/>
    <mergeCell ref="Q523:R523"/>
    <mergeCell ref="S523:T523"/>
    <mergeCell ref="K524:L524"/>
    <mergeCell ref="O524:P524"/>
    <mergeCell ref="Q524:R524"/>
    <mergeCell ref="S524:T524"/>
    <mergeCell ref="K513:M513"/>
    <mergeCell ref="N513:O513"/>
    <mergeCell ref="Q513:R513"/>
    <mergeCell ref="S513:T513"/>
    <mergeCell ref="K514:M514"/>
    <mergeCell ref="N514:O514"/>
    <mergeCell ref="Q514:R514"/>
    <mergeCell ref="S514:T514"/>
    <mergeCell ref="K515:M515"/>
    <mergeCell ref="N515:O515"/>
    <mergeCell ref="Q515:R515"/>
    <mergeCell ref="S515:T515"/>
    <mergeCell ref="K516:M516"/>
    <mergeCell ref="N516:O516"/>
    <mergeCell ref="Q516:R516"/>
    <mergeCell ref="S516:T516"/>
    <mergeCell ref="K517:M517"/>
    <mergeCell ref="N517:O517"/>
    <mergeCell ref="Q517:R517"/>
    <mergeCell ref="S517:T517"/>
    <mergeCell ref="Q505:R505"/>
    <mergeCell ref="S505:T505"/>
    <mergeCell ref="K506:M506"/>
    <mergeCell ref="O506:P506"/>
    <mergeCell ref="Q506:R506"/>
    <mergeCell ref="S506:T506"/>
    <mergeCell ref="K507:M507"/>
    <mergeCell ref="O507:P507"/>
    <mergeCell ref="Q507:R507"/>
    <mergeCell ref="S507:T507"/>
    <mergeCell ref="Q508:R508"/>
    <mergeCell ref="S508:T508"/>
    <mergeCell ref="K511:M511"/>
    <mergeCell ref="N511:O511"/>
    <mergeCell ref="Q511:R511"/>
    <mergeCell ref="S511:T511"/>
    <mergeCell ref="K512:M512"/>
    <mergeCell ref="N512:O512"/>
    <mergeCell ref="Q512:R512"/>
    <mergeCell ref="S512:T512"/>
    <mergeCell ref="AE174:AG174"/>
    <mergeCell ref="AH174:AI174"/>
    <mergeCell ref="AK174:AL174"/>
    <mergeCell ref="AM174:AN174"/>
    <mergeCell ref="AO264:AQ264"/>
    <mergeCell ref="K491:T491"/>
    <mergeCell ref="K493:L493"/>
    <mergeCell ref="M493:T493"/>
    <mergeCell ref="K494:L494"/>
    <mergeCell ref="M494:T494"/>
    <mergeCell ref="K495:L495"/>
    <mergeCell ref="M495:T495"/>
    <mergeCell ref="K496:L496"/>
    <mergeCell ref="M496:T496"/>
    <mergeCell ref="K497:L497"/>
    <mergeCell ref="M497:O497"/>
    <mergeCell ref="P497:T497"/>
    <mergeCell ref="AQ199:AX199"/>
    <mergeCell ref="AO200:AP200"/>
    <mergeCell ref="AQ200:AX200"/>
    <mergeCell ref="AO201:AP201"/>
    <mergeCell ref="Q474:R474"/>
    <mergeCell ref="S474:T474"/>
    <mergeCell ref="S319:T319"/>
    <mergeCell ref="AW223:AX223"/>
    <mergeCell ref="AU222:AV222"/>
    <mergeCell ref="AW222:AX222"/>
    <mergeCell ref="P351:T351"/>
    <mergeCell ref="M350:T350"/>
    <mergeCell ref="K334:P334"/>
    <mergeCell ref="Q312:R312"/>
    <mergeCell ref="S312:T312"/>
    <mergeCell ref="A638:J638"/>
    <mergeCell ref="A640:B640"/>
    <mergeCell ref="C640:J640"/>
    <mergeCell ref="A635:F635"/>
    <mergeCell ref="AS264:AT264"/>
    <mergeCell ref="AW242:AX242"/>
    <mergeCell ref="AO243:AT243"/>
    <mergeCell ref="AU243:AV243"/>
    <mergeCell ref="A641:B641"/>
    <mergeCell ref="F545:J545"/>
    <mergeCell ref="C641:J641"/>
    <mergeCell ref="I637:J637"/>
    <mergeCell ref="C593:E593"/>
    <mergeCell ref="F593:J593"/>
    <mergeCell ref="AE217:AG217"/>
    <mergeCell ref="AH217:AI217"/>
    <mergeCell ref="AK217:AL217"/>
    <mergeCell ref="AM217:AN217"/>
    <mergeCell ref="AW264:AX264"/>
    <mergeCell ref="L499:L500"/>
    <mergeCell ref="M499:O500"/>
    <mergeCell ref="P499:P500"/>
    <mergeCell ref="Q499:Q500"/>
    <mergeCell ref="R499:T499"/>
    <mergeCell ref="L501:L502"/>
    <mergeCell ref="M501:O502"/>
    <mergeCell ref="P501:Q501"/>
    <mergeCell ref="R501:T501"/>
    <mergeCell ref="P502:T502"/>
    <mergeCell ref="K504:L504"/>
    <mergeCell ref="K505:M505"/>
    <mergeCell ref="O505:P505"/>
    <mergeCell ref="AE737:AF737"/>
    <mergeCell ref="AG737:AN737"/>
    <mergeCell ref="AE732:AJ732"/>
    <mergeCell ref="AK732:AL732"/>
    <mergeCell ref="AM732:AN732"/>
    <mergeCell ref="AE733:AL733"/>
    <mergeCell ref="AM733:AN733"/>
    <mergeCell ref="AE734:AN734"/>
    <mergeCell ref="AE736:AF736"/>
    <mergeCell ref="AE718:AF718"/>
    <mergeCell ref="AE731:AJ731"/>
    <mergeCell ref="AE707:AG707"/>
    <mergeCell ref="AH707:AI707"/>
    <mergeCell ref="AG736:AN736"/>
    <mergeCell ref="AI718:AJ718"/>
    <mergeCell ref="AK718:AL718"/>
    <mergeCell ref="AM718:AN718"/>
    <mergeCell ref="AE719:AF719"/>
    <mergeCell ref="AI719:AJ719"/>
    <mergeCell ref="AK731:AL731"/>
    <mergeCell ref="AM731:AN731"/>
    <mergeCell ref="AK726:AL726"/>
    <mergeCell ref="AM726:AN726"/>
    <mergeCell ref="AE729:AJ729"/>
    <mergeCell ref="AK729:AL729"/>
    <mergeCell ref="AM729:AN729"/>
    <mergeCell ref="AK727:AL727"/>
    <mergeCell ref="AM727:AN727"/>
    <mergeCell ref="AE730:AJ730"/>
    <mergeCell ref="AK719:AL719"/>
    <mergeCell ref="AM719:AN719"/>
    <mergeCell ref="AK720:AL720"/>
    <mergeCell ref="AM720:AN720"/>
    <mergeCell ref="AE723:AH723"/>
    <mergeCell ref="AI723:AJ723"/>
    <mergeCell ref="AK723:AL723"/>
    <mergeCell ref="AM723:AN723"/>
    <mergeCell ref="AM710:AN710"/>
    <mergeCell ref="AM708:AN708"/>
    <mergeCell ref="AE709:AG709"/>
    <mergeCell ref="AH709:AI709"/>
    <mergeCell ref="AK709:AL709"/>
    <mergeCell ref="AM709:AN709"/>
    <mergeCell ref="AE708:AG708"/>
    <mergeCell ref="AH708:AI708"/>
    <mergeCell ref="AK730:AL730"/>
    <mergeCell ref="AM730:AN730"/>
    <mergeCell ref="AE724:AJ724"/>
    <mergeCell ref="AK724:AL724"/>
    <mergeCell ref="AM724:AN724"/>
    <mergeCell ref="AE725:AJ725"/>
    <mergeCell ref="AK725:AL725"/>
    <mergeCell ref="AM725:AN725"/>
    <mergeCell ref="AE726:AF726"/>
    <mergeCell ref="AI726:AJ726"/>
    <mergeCell ref="AE692:AF692"/>
    <mergeCell ref="AG692:AI692"/>
    <mergeCell ref="AJ692:AN692"/>
    <mergeCell ref="AF694:AF695"/>
    <mergeCell ref="AG694:AI695"/>
    <mergeCell ref="AJ694:AJ695"/>
    <mergeCell ref="AK694:AK695"/>
    <mergeCell ref="AL694:AN694"/>
    <mergeCell ref="AE716:AF716"/>
    <mergeCell ref="AI716:AJ716"/>
    <mergeCell ref="AK716:AL716"/>
    <mergeCell ref="AM716:AN716"/>
    <mergeCell ref="AE717:AF717"/>
    <mergeCell ref="AI717:AJ717"/>
    <mergeCell ref="AK717:AL717"/>
    <mergeCell ref="AM717:AN717"/>
    <mergeCell ref="AM711:AN711"/>
    <mergeCell ref="AE712:AG712"/>
    <mergeCell ref="AH712:AI712"/>
    <mergeCell ref="AK712:AL712"/>
    <mergeCell ref="AM712:AN712"/>
    <mergeCell ref="AK713:AL713"/>
    <mergeCell ref="AM713:AN713"/>
    <mergeCell ref="AK708:AL708"/>
    <mergeCell ref="AE710:AG710"/>
    <mergeCell ref="AH710:AI710"/>
    <mergeCell ref="AK710:AL710"/>
    <mergeCell ref="AE711:AG711"/>
    <mergeCell ref="AH711:AI711"/>
    <mergeCell ref="AK711:AL711"/>
    <mergeCell ref="AK707:AL707"/>
    <mergeCell ref="AM707:AN707"/>
    <mergeCell ref="AE706:AG706"/>
    <mergeCell ref="AH706:AI706"/>
    <mergeCell ref="AK706:AL706"/>
    <mergeCell ref="AM706:AN706"/>
    <mergeCell ref="AE702:AG702"/>
    <mergeCell ref="AI702:AJ702"/>
    <mergeCell ref="AK702:AL702"/>
    <mergeCell ref="AM702:AN702"/>
    <mergeCell ref="AK703:AL703"/>
    <mergeCell ref="AM703:AN703"/>
    <mergeCell ref="AE676:AJ676"/>
    <mergeCell ref="AK676:AL676"/>
    <mergeCell ref="AM676:AN676"/>
    <mergeCell ref="AE677:AJ677"/>
    <mergeCell ref="AK677:AL677"/>
    <mergeCell ref="AM677:AN677"/>
    <mergeCell ref="AE700:AG700"/>
    <mergeCell ref="AI700:AJ700"/>
    <mergeCell ref="AK700:AL700"/>
    <mergeCell ref="AM700:AN700"/>
    <mergeCell ref="AE701:AG701"/>
    <mergeCell ref="AI701:AJ701"/>
    <mergeCell ref="AK701:AL701"/>
    <mergeCell ref="AM701:AN701"/>
    <mergeCell ref="AF696:AF697"/>
    <mergeCell ref="AG696:AI697"/>
    <mergeCell ref="AJ696:AK696"/>
    <mergeCell ref="AL696:AN696"/>
    <mergeCell ref="AJ697:AN697"/>
    <mergeCell ref="AE699:AF699"/>
    <mergeCell ref="AE691:AF691"/>
    <mergeCell ref="AG691:AN691"/>
    <mergeCell ref="AE662:AG662"/>
    <mergeCell ref="AH662:AI662"/>
    <mergeCell ref="AK662:AL662"/>
    <mergeCell ref="AM662:AN662"/>
    <mergeCell ref="AE663:AG663"/>
    <mergeCell ref="AH663:AI663"/>
    <mergeCell ref="AK663:AL663"/>
    <mergeCell ref="AM663:AN663"/>
    <mergeCell ref="AE683:AJ683"/>
    <mergeCell ref="AK683:AL683"/>
    <mergeCell ref="AM683:AN683"/>
    <mergeCell ref="AE684:AJ684"/>
    <mergeCell ref="AK684:AL684"/>
    <mergeCell ref="AM684:AN684"/>
    <mergeCell ref="AE681:AJ681"/>
    <mergeCell ref="AK681:AL681"/>
    <mergeCell ref="AM681:AN681"/>
    <mergeCell ref="AE682:AJ682"/>
    <mergeCell ref="AK682:AL682"/>
    <mergeCell ref="AM682:AN682"/>
    <mergeCell ref="AE678:AF678"/>
    <mergeCell ref="AI678:AJ678"/>
    <mergeCell ref="AK678:AL678"/>
    <mergeCell ref="AM678:AN678"/>
    <mergeCell ref="AK679:AL679"/>
    <mergeCell ref="AM679:AN679"/>
    <mergeCell ref="AE669:AF669"/>
    <mergeCell ref="AI669:AJ669"/>
    <mergeCell ref="AK669:AL669"/>
    <mergeCell ref="AM669:AN669"/>
    <mergeCell ref="AE664:AG664"/>
    <mergeCell ref="AH664:AI664"/>
    <mergeCell ref="AK664:AL664"/>
    <mergeCell ref="AM664:AN664"/>
    <mergeCell ref="AK665:AL665"/>
    <mergeCell ref="AM665:AN665"/>
    <mergeCell ref="AE690:AF690"/>
    <mergeCell ref="AG690:AN690"/>
    <mergeCell ref="AE685:AL685"/>
    <mergeCell ref="AM685:AN685"/>
    <mergeCell ref="AE686:AN686"/>
    <mergeCell ref="AE688:AF688"/>
    <mergeCell ref="AG688:AN688"/>
    <mergeCell ref="AE689:AF689"/>
    <mergeCell ref="AG689:AN689"/>
    <mergeCell ref="AE652:AG652"/>
    <mergeCell ref="AI652:AJ652"/>
    <mergeCell ref="AK652:AL652"/>
    <mergeCell ref="AM652:AN652"/>
    <mergeCell ref="AE653:AG653"/>
    <mergeCell ref="AI653:AJ653"/>
    <mergeCell ref="AK653:AL653"/>
    <mergeCell ref="AM653:AN653"/>
    <mergeCell ref="AK661:AL661"/>
    <mergeCell ref="AM661:AN661"/>
    <mergeCell ref="AM658:AN658"/>
    <mergeCell ref="AE659:AG659"/>
    <mergeCell ref="AH659:AI659"/>
    <mergeCell ref="AK659:AL659"/>
    <mergeCell ref="AM659:AN659"/>
    <mergeCell ref="AE660:AG660"/>
    <mergeCell ref="AE654:AG654"/>
    <mergeCell ref="AI654:AJ654"/>
    <mergeCell ref="AK654:AL654"/>
    <mergeCell ref="AF648:AF649"/>
    <mergeCell ref="AG648:AI649"/>
    <mergeCell ref="AJ648:AK648"/>
    <mergeCell ref="AL648:AN648"/>
    <mergeCell ref="AJ649:AN649"/>
    <mergeCell ref="AE651:AF651"/>
    <mergeCell ref="AK672:AL672"/>
    <mergeCell ref="AM672:AN672"/>
    <mergeCell ref="AE675:AH675"/>
    <mergeCell ref="AI675:AJ675"/>
    <mergeCell ref="AK675:AL675"/>
    <mergeCell ref="AM675:AN675"/>
    <mergeCell ref="AE670:AF670"/>
    <mergeCell ref="AI670:AJ670"/>
    <mergeCell ref="AK670:AL670"/>
    <mergeCell ref="AM670:AN670"/>
    <mergeCell ref="AE671:AF671"/>
    <mergeCell ref="AI671:AJ671"/>
    <mergeCell ref="AK671:AL671"/>
    <mergeCell ref="AM671:AN671"/>
    <mergeCell ref="AE668:AF668"/>
    <mergeCell ref="AI668:AJ668"/>
    <mergeCell ref="AK668:AL668"/>
    <mergeCell ref="AM668:AN668"/>
    <mergeCell ref="AH660:AI660"/>
    <mergeCell ref="AK660:AL660"/>
    <mergeCell ref="AM660:AN660"/>
    <mergeCell ref="AE658:AG658"/>
    <mergeCell ref="AH658:AI658"/>
    <mergeCell ref="AK658:AL658"/>
    <mergeCell ref="AE661:AG661"/>
    <mergeCell ref="AH661:AI661"/>
    <mergeCell ref="AM654:AN654"/>
    <mergeCell ref="AK655:AL655"/>
    <mergeCell ref="AM655:AN655"/>
    <mergeCell ref="BE276:BF276"/>
    <mergeCell ref="BG276:BH276"/>
    <mergeCell ref="AY279:AZ279"/>
    <mergeCell ref="BC279:BD279"/>
    <mergeCell ref="BE279:BF279"/>
    <mergeCell ref="BE281:BF281"/>
    <mergeCell ref="BG281:BH281"/>
    <mergeCell ref="AY297:BH297"/>
    <mergeCell ref="BE294:BF294"/>
    <mergeCell ref="AE640:AF640"/>
    <mergeCell ref="AG640:AN640"/>
    <mergeCell ref="AG643:AN643"/>
    <mergeCell ref="AE641:AF641"/>
    <mergeCell ref="AG641:AN641"/>
    <mergeCell ref="AY294:BD294"/>
    <mergeCell ref="AO342:AT342"/>
    <mergeCell ref="AU342:AV342"/>
    <mergeCell ref="AW342:AX342"/>
    <mergeCell ref="AO343:AT343"/>
    <mergeCell ref="BG294:BH294"/>
    <mergeCell ref="AY295:BD295"/>
    <mergeCell ref="BE295:BF295"/>
    <mergeCell ref="BG295:BH295"/>
    <mergeCell ref="AY296:BF296"/>
    <mergeCell ref="BG296:BH296"/>
    <mergeCell ref="BE290:BF290"/>
    <mergeCell ref="BG290:BH290"/>
    <mergeCell ref="AY292:BD292"/>
    <mergeCell ref="BE292:BF292"/>
    <mergeCell ref="BG292:BH292"/>
    <mergeCell ref="AY293:BD293"/>
    <mergeCell ref="BE293:BF293"/>
    <mergeCell ref="AY286:BD286"/>
    <mergeCell ref="BG279:BH279"/>
    <mergeCell ref="AY280:AZ280"/>
    <mergeCell ref="BC280:BD280"/>
    <mergeCell ref="BE280:BF280"/>
    <mergeCell ref="BG280:BH280"/>
    <mergeCell ref="AY281:AZ281"/>
    <mergeCell ref="BC281:BD281"/>
    <mergeCell ref="AL646:AN646"/>
    <mergeCell ref="AE642:AF642"/>
    <mergeCell ref="AG642:AN642"/>
    <mergeCell ref="AE643:AF643"/>
    <mergeCell ref="AF646:AF647"/>
    <mergeCell ref="AG646:AI647"/>
    <mergeCell ref="AJ646:AJ647"/>
    <mergeCell ref="AK646:AK647"/>
    <mergeCell ref="AE644:AF644"/>
    <mergeCell ref="AG644:AI644"/>
    <mergeCell ref="AJ644:AN644"/>
    <mergeCell ref="BG293:BH293"/>
    <mergeCell ref="AE279:AF279"/>
    <mergeCell ref="AI279:AJ279"/>
    <mergeCell ref="AK279:AL279"/>
    <mergeCell ref="AM279:AN279"/>
    <mergeCell ref="AE280:AF280"/>
    <mergeCell ref="AI280:AJ280"/>
    <mergeCell ref="AK280:AL280"/>
    <mergeCell ref="AM280:AN280"/>
    <mergeCell ref="AE281:AF281"/>
    <mergeCell ref="AY269:BA269"/>
    <mergeCell ref="BB269:BC269"/>
    <mergeCell ref="BE269:BF269"/>
    <mergeCell ref="BG269:BH269"/>
    <mergeCell ref="AY270:BA270"/>
    <mergeCell ref="BB270:BC270"/>
    <mergeCell ref="BE270:BF270"/>
    <mergeCell ref="BG270:BH270"/>
    <mergeCell ref="AY265:BA265"/>
    <mergeCell ref="BC265:BD265"/>
    <mergeCell ref="BE265:BF265"/>
    <mergeCell ref="BG265:BH265"/>
    <mergeCell ref="BE266:BF266"/>
    <mergeCell ref="BG266:BH266"/>
    <mergeCell ref="AY289:AZ289"/>
    <mergeCell ref="BC289:BD289"/>
    <mergeCell ref="BE289:BF289"/>
    <mergeCell ref="BG289:BH289"/>
    <mergeCell ref="BE286:BF286"/>
    <mergeCell ref="BG286:BH286"/>
    <mergeCell ref="AY288:BD288"/>
    <mergeCell ref="BE288:BF288"/>
    <mergeCell ref="BG288:BH288"/>
    <mergeCell ref="AY287:BD287"/>
    <mergeCell ref="BE287:BF287"/>
    <mergeCell ref="BG287:BH287"/>
    <mergeCell ref="AY282:AZ282"/>
    <mergeCell ref="BC282:BD282"/>
    <mergeCell ref="BE282:BF282"/>
    <mergeCell ref="BG282:BH282"/>
    <mergeCell ref="BE283:BF283"/>
    <mergeCell ref="BG283:BH283"/>
    <mergeCell ref="AY249:AZ249"/>
    <mergeCell ref="BA249:BH249"/>
    <mergeCell ref="AY250:AZ250"/>
    <mergeCell ref="BA250:BH250"/>
    <mergeCell ref="AY251:AZ251"/>
    <mergeCell ref="BA251:BH251"/>
    <mergeCell ref="AY275:BA275"/>
    <mergeCell ref="BB275:BC275"/>
    <mergeCell ref="BE275:BF275"/>
    <mergeCell ref="BG275:BH275"/>
    <mergeCell ref="AY245:BD245"/>
    <mergeCell ref="BE245:BF245"/>
    <mergeCell ref="BG245:BH245"/>
    <mergeCell ref="AY246:BF246"/>
    <mergeCell ref="BG246:BH246"/>
    <mergeCell ref="AY247:BH247"/>
    <mergeCell ref="BG273:BH273"/>
    <mergeCell ref="AY271:BA271"/>
    <mergeCell ref="BB271:BC271"/>
    <mergeCell ref="BE271:BF271"/>
    <mergeCell ref="BG271:BH271"/>
    <mergeCell ref="AY272:BA272"/>
    <mergeCell ref="AY274:BA274"/>
    <mergeCell ref="BB274:BC274"/>
    <mergeCell ref="BE274:BF274"/>
    <mergeCell ref="BG274:BH274"/>
    <mergeCell ref="BB272:BC272"/>
    <mergeCell ref="BE272:BF272"/>
    <mergeCell ref="BG272:BH272"/>
    <mergeCell ref="AY273:BA273"/>
    <mergeCell ref="BB273:BC273"/>
    <mergeCell ref="BE273:BF273"/>
    <mergeCell ref="AY261:BA261"/>
    <mergeCell ref="BC261:BD261"/>
    <mergeCell ref="BE261:BF261"/>
    <mergeCell ref="BG261:BH261"/>
    <mergeCell ref="AY252:AZ252"/>
    <mergeCell ref="BA252:BH252"/>
    <mergeCell ref="AY253:AZ253"/>
    <mergeCell ref="AY262:BA262"/>
    <mergeCell ref="BC262:BD262"/>
    <mergeCell ref="BE262:BF262"/>
    <mergeCell ref="BG262:BH262"/>
    <mergeCell ref="AZ257:AZ258"/>
    <mergeCell ref="BA257:BC258"/>
    <mergeCell ref="BD257:BE257"/>
    <mergeCell ref="BF257:BH257"/>
    <mergeCell ref="BD258:BH258"/>
    <mergeCell ref="AY260:AZ260"/>
    <mergeCell ref="BA253:BC253"/>
    <mergeCell ref="BD253:BH253"/>
    <mergeCell ref="AZ255:AZ256"/>
    <mergeCell ref="BA255:BC256"/>
    <mergeCell ref="BD255:BD256"/>
    <mergeCell ref="BE255:BE256"/>
    <mergeCell ref="BF255:BH255"/>
    <mergeCell ref="AY244:BD244"/>
    <mergeCell ref="BE244:BF244"/>
    <mergeCell ref="BG244:BH244"/>
    <mergeCell ref="BE239:BF239"/>
    <mergeCell ref="BG239:BH239"/>
    <mergeCell ref="AY242:BD242"/>
    <mergeCell ref="BE242:BF242"/>
    <mergeCell ref="BG242:BH242"/>
    <mergeCell ref="BE240:BF240"/>
    <mergeCell ref="BG240:BH240"/>
    <mergeCell ref="BC239:BD239"/>
    <mergeCell ref="BE233:BF233"/>
    <mergeCell ref="BG233:BH233"/>
    <mergeCell ref="BE236:BF236"/>
    <mergeCell ref="BG236:BH236"/>
    <mergeCell ref="AY231:AZ231"/>
    <mergeCell ref="BC231:BD231"/>
    <mergeCell ref="BE231:BF231"/>
    <mergeCell ref="BG231:BH231"/>
    <mergeCell ref="AY232:AZ232"/>
    <mergeCell ref="BC232:BD232"/>
    <mergeCell ref="BE232:BF232"/>
    <mergeCell ref="BG232:BH232"/>
    <mergeCell ref="BB221:BC221"/>
    <mergeCell ref="BE221:BF221"/>
    <mergeCell ref="AY223:BA223"/>
    <mergeCell ref="BB223:BC223"/>
    <mergeCell ref="BE223:BF223"/>
    <mergeCell ref="AY220:BA220"/>
    <mergeCell ref="BB220:BC220"/>
    <mergeCell ref="BE220:BF220"/>
    <mergeCell ref="BG220:BH220"/>
    <mergeCell ref="BG223:BH223"/>
    <mergeCell ref="BG221:BH221"/>
    <mergeCell ref="AY222:BA222"/>
    <mergeCell ref="BB222:BC222"/>
    <mergeCell ref="BE222:BF222"/>
    <mergeCell ref="BG222:BH222"/>
    <mergeCell ref="AY243:BD243"/>
    <mergeCell ref="BE243:BF243"/>
    <mergeCell ref="BG243:BH243"/>
    <mergeCell ref="AY237:BD237"/>
    <mergeCell ref="BE237:BF237"/>
    <mergeCell ref="BG237:BH237"/>
    <mergeCell ref="AY238:BD238"/>
    <mergeCell ref="BE238:BF238"/>
    <mergeCell ref="BG238:BH238"/>
    <mergeCell ref="AY239:AZ239"/>
    <mergeCell ref="BE205:BE206"/>
    <mergeCell ref="BF205:BH205"/>
    <mergeCell ref="AZ207:AZ208"/>
    <mergeCell ref="BA207:BC208"/>
    <mergeCell ref="BD207:BE207"/>
    <mergeCell ref="BF207:BH207"/>
    <mergeCell ref="BD208:BH208"/>
    <mergeCell ref="AY230:AZ230"/>
    <mergeCell ref="BC230:BD230"/>
    <mergeCell ref="BE230:BF230"/>
    <mergeCell ref="BG230:BH230"/>
    <mergeCell ref="AY202:AZ202"/>
    <mergeCell ref="BA202:BH202"/>
    <mergeCell ref="AY203:AZ203"/>
    <mergeCell ref="BA203:BC203"/>
    <mergeCell ref="BD203:BH203"/>
    <mergeCell ref="AZ205:AZ206"/>
    <mergeCell ref="BE226:BF226"/>
    <mergeCell ref="BG226:BH226"/>
    <mergeCell ref="AY229:AZ229"/>
    <mergeCell ref="BC229:BD229"/>
    <mergeCell ref="BE229:BF229"/>
    <mergeCell ref="BG229:BH229"/>
    <mergeCell ref="AY224:BA224"/>
    <mergeCell ref="BB224:BC224"/>
    <mergeCell ref="BE224:BF224"/>
    <mergeCell ref="BG224:BH224"/>
    <mergeCell ref="AY225:BA225"/>
    <mergeCell ref="BB225:BC225"/>
    <mergeCell ref="BE225:BF225"/>
    <mergeCell ref="BG225:BH225"/>
    <mergeCell ref="AY221:BA221"/>
    <mergeCell ref="BC189:BD189"/>
    <mergeCell ref="BE189:BF189"/>
    <mergeCell ref="BG189:BH189"/>
    <mergeCell ref="BE190:BF190"/>
    <mergeCell ref="BG190:BH190"/>
    <mergeCell ref="AY219:BA219"/>
    <mergeCell ref="BB219:BC219"/>
    <mergeCell ref="BE219:BF219"/>
    <mergeCell ref="BG219:BH219"/>
    <mergeCell ref="AY214:BA214"/>
    <mergeCell ref="BC214:BD214"/>
    <mergeCell ref="BE214:BF214"/>
    <mergeCell ref="BG214:BH214"/>
    <mergeCell ref="BE216:BF216"/>
    <mergeCell ref="BG216:BH216"/>
    <mergeCell ref="AY187:BD187"/>
    <mergeCell ref="BE187:BF187"/>
    <mergeCell ref="BG187:BH187"/>
    <mergeCell ref="AY188:BD188"/>
    <mergeCell ref="BE188:BF188"/>
    <mergeCell ref="BG188:BH188"/>
    <mergeCell ref="AY210:AZ210"/>
    <mergeCell ref="AY211:BA211"/>
    <mergeCell ref="BC211:BD211"/>
    <mergeCell ref="BE211:BF211"/>
    <mergeCell ref="BG211:BH211"/>
    <mergeCell ref="AY212:BA212"/>
    <mergeCell ref="BC212:BD212"/>
    <mergeCell ref="BE212:BF212"/>
    <mergeCell ref="BG212:BH212"/>
    <mergeCell ref="BA205:BC206"/>
    <mergeCell ref="BD205:BD206"/>
    <mergeCell ref="BE175:BF175"/>
    <mergeCell ref="BG175:BH175"/>
    <mergeCell ref="BE176:BF176"/>
    <mergeCell ref="BG176:BH176"/>
    <mergeCell ref="AY201:AZ201"/>
    <mergeCell ref="BA201:BH201"/>
    <mergeCell ref="AY196:BF196"/>
    <mergeCell ref="BG196:BH196"/>
    <mergeCell ref="AY197:BH197"/>
    <mergeCell ref="AY199:AZ199"/>
    <mergeCell ref="BA200:BH200"/>
    <mergeCell ref="AY172:BA172"/>
    <mergeCell ref="BB172:BC172"/>
    <mergeCell ref="BE172:BF172"/>
    <mergeCell ref="BG172:BH172"/>
    <mergeCell ref="AY173:BA173"/>
    <mergeCell ref="BB173:BC173"/>
    <mergeCell ref="BE173:BF173"/>
    <mergeCell ref="BG173:BH173"/>
    <mergeCell ref="AY194:BD194"/>
    <mergeCell ref="BE194:BF194"/>
    <mergeCell ref="BG194:BH194"/>
    <mergeCell ref="AY195:BD195"/>
    <mergeCell ref="BE195:BF195"/>
    <mergeCell ref="BG195:BH195"/>
    <mergeCell ref="AY192:BD192"/>
    <mergeCell ref="BE192:BF192"/>
    <mergeCell ref="BG192:BH192"/>
    <mergeCell ref="AY193:BD193"/>
    <mergeCell ref="BE193:BF193"/>
    <mergeCell ref="BG193:BH193"/>
    <mergeCell ref="AY189:AZ189"/>
    <mergeCell ref="BE186:BF186"/>
    <mergeCell ref="BG186:BH186"/>
    <mergeCell ref="AY181:AZ181"/>
    <mergeCell ref="BC181:BD181"/>
    <mergeCell ref="BE181:BF181"/>
    <mergeCell ref="BG181:BH181"/>
    <mergeCell ref="AY182:AZ182"/>
    <mergeCell ref="BC182:BD182"/>
    <mergeCell ref="BE182:BF182"/>
    <mergeCell ref="BG182:BH182"/>
    <mergeCell ref="AY179:AZ179"/>
    <mergeCell ref="BC179:BD179"/>
    <mergeCell ref="BE179:BF179"/>
    <mergeCell ref="BG179:BH179"/>
    <mergeCell ref="AY180:AZ180"/>
    <mergeCell ref="BC180:BD180"/>
    <mergeCell ref="BE180:BF180"/>
    <mergeCell ref="BG180:BH180"/>
    <mergeCell ref="BG169:BH169"/>
    <mergeCell ref="AY164:BA164"/>
    <mergeCell ref="BC164:BD164"/>
    <mergeCell ref="BE164:BF164"/>
    <mergeCell ref="BG164:BH164"/>
    <mergeCell ref="BE165:BF165"/>
    <mergeCell ref="BG165:BH165"/>
    <mergeCell ref="AY162:BA162"/>
    <mergeCell ref="BC162:BD162"/>
    <mergeCell ref="BE162:BF162"/>
    <mergeCell ref="BG162:BH162"/>
    <mergeCell ref="AY163:BA163"/>
    <mergeCell ref="BC163:BD163"/>
    <mergeCell ref="BE163:BF163"/>
    <mergeCell ref="BG163:BH163"/>
    <mergeCell ref="AZ158:AZ159"/>
    <mergeCell ref="BA158:BC159"/>
    <mergeCell ref="BD158:BE158"/>
    <mergeCell ref="BF158:BH158"/>
    <mergeCell ref="BD159:BH159"/>
    <mergeCell ref="AY161:AZ161"/>
    <mergeCell ref="BA7:BC7"/>
    <mergeCell ref="BD7:BH7"/>
    <mergeCell ref="AE41:AJ41"/>
    <mergeCell ref="AY148:BH148"/>
    <mergeCell ref="AY150:AZ150"/>
    <mergeCell ref="BA150:BH150"/>
    <mergeCell ref="BA153:BH153"/>
    <mergeCell ref="BF156:BH156"/>
    <mergeCell ref="K382:P382"/>
    <mergeCell ref="AE88:AJ88"/>
    <mergeCell ref="L353:L354"/>
    <mergeCell ref="AU244:AV244"/>
    <mergeCell ref="AW244:AX244"/>
    <mergeCell ref="AO245:AT245"/>
    <mergeCell ref="AU245:AV245"/>
    <mergeCell ref="AW245:AX245"/>
    <mergeCell ref="AW243:AX243"/>
    <mergeCell ref="AU239:AV239"/>
    <mergeCell ref="AW239:AX239"/>
    <mergeCell ref="AU240:AV240"/>
    <mergeCell ref="AW240:AX240"/>
    <mergeCell ref="AO242:AT242"/>
    <mergeCell ref="AO239:AP239"/>
    <mergeCell ref="AY175:BA175"/>
    <mergeCell ref="BB175:BC175"/>
    <mergeCell ref="BA199:BH199"/>
    <mergeCell ref="AY200:AZ200"/>
    <mergeCell ref="BE170:BF170"/>
    <mergeCell ref="BG170:BH170"/>
    <mergeCell ref="BE183:BF183"/>
    <mergeCell ref="BG183:BH183"/>
    <mergeCell ref="AY171:BA171"/>
    <mergeCell ref="BD154:BH154"/>
    <mergeCell ref="BE156:BE157"/>
    <mergeCell ref="AU156:AU157"/>
    <mergeCell ref="AZ156:AZ157"/>
    <mergeCell ref="BA156:BC157"/>
    <mergeCell ref="AY154:AZ154"/>
    <mergeCell ref="BA154:BC154"/>
    <mergeCell ref="BD156:BD157"/>
    <mergeCell ref="AJ57:AN57"/>
    <mergeCell ref="AY151:AZ151"/>
    <mergeCell ref="BA151:BH151"/>
    <mergeCell ref="AE137:AJ137"/>
    <mergeCell ref="AW246:AX246"/>
    <mergeCell ref="M355:O356"/>
    <mergeCell ref="P355:Q355"/>
    <mergeCell ref="R355:T355"/>
    <mergeCell ref="M353:O354"/>
    <mergeCell ref="AG57:AI57"/>
    <mergeCell ref="AQ154:AS154"/>
    <mergeCell ref="AT154:AX154"/>
    <mergeCell ref="BB171:BC171"/>
    <mergeCell ref="BE171:BF171"/>
    <mergeCell ref="BG171:BH171"/>
    <mergeCell ref="AY170:BA170"/>
    <mergeCell ref="BB170:BC170"/>
    <mergeCell ref="AY168:BA168"/>
    <mergeCell ref="BB168:BC168"/>
    <mergeCell ref="BE168:BF168"/>
    <mergeCell ref="BG168:BH168"/>
    <mergeCell ref="AY169:BA169"/>
    <mergeCell ref="BB169:BC169"/>
    <mergeCell ref="BE169:BF169"/>
    <mergeCell ref="AW236:AX236"/>
    <mergeCell ref="AW232:AX232"/>
    <mergeCell ref="AO231:AP231"/>
    <mergeCell ref="AO229:AP229"/>
    <mergeCell ref="AS229:AT229"/>
    <mergeCell ref="AS230:AT230"/>
    <mergeCell ref="AU230:AV230"/>
    <mergeCell ref="AS231:AT231"/>
    <mergeCell ref="AU231:AV231"/>
    <mergeCell ref="AO230:AP230"/>
    <mergeCell ref="AO232:AP232"/>
    <mergeCell ref="AR225:AS225"/>
    <mergeCell ref="AO238:AT238"/>
    <mergeCell ref="AO236:AT236"/>
    <mergeCell ref="AO246:AV246"/>
    <mergeCell ref="AU238:AV238"/>
    <mergeCell ref="AU242:AV242"/>
    <mergeCell ref="S314:T314"/>
    <mergeCell ref="Q319:R319"/>
    <mergeCell ref="O312:P312"/>
    <mergeCell ref="S317:T317"/>
    <mergeCell ref="AU223:AV223"/>
    <mergeCell ref="Q330:R330"/>
    <mergeCell ref="O360:P360"/>
    <mergeCell ref="Q360:R360"/>
    <mergeCell ref="AS239:AT239"/>
    <mergeCell ref="AO224:AQ224"/>
    <mergeCell ref="AR224:AS224"/>
    <mergeCell ref="AU224:AV224"/>
    <mergeCell ref="AS232:AT232"/>
    <mergeCell ref="AO225:AQ225"/>
    <mergeCell ref="AW224:AX224"/>
    <mergeCell ref="AE293:AJ293"/>
    <mergeCell ref="AK293:AL293"/>
    <mergeCell ref="AM293:AN293"/>
    <mergeCell ref="AE288:AJ288"/>
    <mergeCell ref="AK288:AL288"/>
    <mergeCell ref="AM288:AN288"/>
    <mergeCell ref="AE289:AF289"/>
    <mergeCell ref="AI289:AJ289"/>
    <mergeCell ref="AK289:AL289"/>
    <mergeCell ref="AM289:AN289"/>
    <mergeCell ref="AK290:AL290"/>
    <mergeCell ref="AM290:AN290"/>
    <mergeCell ref="AE292:AJ292"/>
    <mergeCell ref="AK292:AL292"/>
    <mergeCell ref="AM292:AN292"/>
    <mergeCell ref="AU232:AV232"/>
    <mergeCell ref="AU236:AV236"/>
    <mergeCell ref="M399:O399"/>
    <mergeCell ref="P399:T399"/>
    <mergeCell ref="Z7:AD7"/>
    <mergeCell ref="W57:Y57"/>
    <mergeCell ref="Z57:AD57"/>
    <mergeCell ref="W105:Y105"/>
    <mergeCell ref="U97:Z97"/>
    <mergeCell ref="AA97:AB97"/>
    <mergeCell ref="AC97:AD97"/>
    <mergeCell ref="AC98:AD98"/>
    <mergeCell ref="U98:AB98"/>
    <mergeCell ref="U99:AD99"/>
    <mergeCell ref="AU212:AV212"/>
    <mergeCell ref="AW212:AX212"/>
    <mergeCell ref="AQ205:AS206"/>
    <mergeCell ref="AT205:AT206"/>
    <mergeCell ref="AU205:AU206"/>
    <mergeCell ref="AO202:AP202"/>
    <mergeCell ref="AQ202:AX202"/>
    <mergeCell ref="AU211:AV211"/>
    <mergeCell ref="AO212:AQ212"/>
    <mergeCell ref="AS212:AT212"/>
    <mergeCell ref="AU214:AV214"/>
    <mergeCell ref="AW214:AX214"/>
    <mergeCell ref="K313:M313"/>
    <mergeCell ref="AO197:AX197"/>
    <mergeCell ref="AO199:AP199"/>
    <mergeCell ref="Q313:R313"/>
    <mergeCell ref="S313:T313"/>
    <mergeCell ref="M303:O303"/>
    <mergeCell ref="K312:M312"/>
    <mergeCell ref="Q314:R314"/>
    <mergeCell ref="AP205:AP206"/>
    <mergeCell ref="AQ203:AS203"/>
    <mergeCell ref="AT203:AX203"/>
    <mergeCell ref="AV205:AX205"/>
    <mergeCell ref="AT208:AX208"/>
    <mergeCell ref="AO203:AP203"/>
    <mergeCell ref="AO222:AQ222"/>
    <mergeCell ref="AR222:AS222"/>
    <mergeCell ref="AR219:AS219"/>
    <mergeCell ref="P303:T303"/>
    <mergeCell ref="AO223:AQ223"/>
    <mergeCell ref="AR223:AS223"/>
    <mergeCell ref="AO237:AT237"/>
    <mergeCell ref="AO244:AT244"/>
    <mergeCell ref="AE296:AL296"/>
    <mergeCell ref="AM296:AN296"/>
    <mergeCell ref="A392:H392"/>
    <mergeCell ref="AW211:AX211"/>
    <mergeCell ref="AO221:AQ221"/>
    <mergeCell ref="AR221:AS221"/>
    <mergeCell ref="AU221:AV221"/>
    <mergeCell ref="AW221:AX221"/>
    <mergeCell ref="AW219:AX219"/>
    <mergeCell ref="AO220:AQ220"/>
    <mergeCell ref="AR220:AS220"/>
    <mergeCell ref="AW220:AX220"/>
    <mergeCell ref="AU220:AV220"/>
    <mergeCell ref="AU216:AV216"/>
    <mergeCell ref="AW216:AX216"/>
    <mergeCell ref="AO219:AQ219"/>
    <mergeCell ref="AU219:AV219"/>
    <mergeCell ref="AW231:AX231"/>
    <mergeCell ref="S488:T488"/>
    <mergeCell ref="Q484:R484"/>
    <mergeCell ref="M448:O448"/>
    <mergeCell ref="Q483:R483"/>
    <mergeCell ref="S490:T490"/>
    <mergeCell ref="K487:P487"/>
    <mergeCell ref="Q487:R487"/>
    <mergeCell ref="S487:T487"/>
    <mergeCell ref="K488:P488"/>
    <mergeCell ref="Q488:R488"/>
    <mergeCell ref="K489:P489"/>
    <mergeCell ref="Q489:R489"/>
    <mergeCell ref="S489:T489"/>
    <mergeCell ref="AQ207:AS208"/>
    <mergeCell ref="AT207:AU207"/>
    <mergeCell ref="AV207:AX207"/>
    <mergeCell ref="AS214:AT214"/>
    <mergeCell ref="AS211:AT211"/>
    <mergeCell ref="AO214:AQ214"/>
    <mergeCell ref="S311:T311"/>
    <mergeCell ref="AU225:AV225"/>
    <mergeCell ref="AU229:AV229"/>
    <mergeCell ref="AW229:AX229"/>
    <mergeCell ref="AW225:AX225"/>
    <mergeCell ref="AU226:AV226"/>
    <mergeCell ref="AW226:AX226"/>
    <mergeCell ref="AW230:AX230"/>
    <mergeCell ref="AW238:AX238"/>
    <mergeCell ref="AU237:AV237"/>
    <mergeCell ref="AW237:AX237"/>
    <mergeCell ref="AU233:AV233"/>
    <mergeCell ref="AW233:AX233"/>
    <mergeCell ref="K482:P482"/>
    <mergeCell ref="Q482:R482"/>
    <mergeCell ref="S482:T482"/>
    <mergeCell ref="Q470:R470"/>
    <mergeCell ref="S470:T470"/>
    <mergeCell ref="S483:T483"/>
    <mergeCell ref="K475:L475"/>
    <mergeCell ref="O475:P475"/>
    <mergeCell ref="Q475:R475"/>
    <mergeCell ref="S475:T475"/>
    <mergeCell ref="S484:T484"/>
    <mergeCell ref="Q481:R481"/>
    <mergeCell ref="S481:T481"/>
    <mergeCell ref="K481:P481"/>
    <mergeCell ref="K442:T442"/>
    <mergeCell ref="K444:L444"/>
    <mergeCell ref="M444:T444"/>
    <mergeCell ref="O474:P474"/>
    <mergeCell ref="P448:T448"/>
    <mergeCell ref="K474:L474"/>
    <mergeCell ref="K464:M464"/>
    <mergeCell ref="N464:O464"/>
    <mergeCell ref="Q464:R464"/>
    <mergeCell ref="S464:T464"/>
    <mergeCell ref="K476:L476"/>
    <mergeCell ref="O476:P476"/>
    <mergeCell ref="Q476:R476"/>
    <mergeCell ref="S476:T476"/>
    <mergeCell ref="Q477:R477"/>
    <mergeCell ref="S477:T477"/>
    <mergeCell ref="K465:M465"/>
    <mergeCell ref="N465:O465"/>
    <mergeCell ref="Q465:R465"/>
    <mergeCell ref="S465:T465"/>
    <mergeCell ref="K467:M467"/>
    <mergeCell ref="N467:O467"/>
    <mergeCell ref="Q467:R467"/>
    <mergeCell ref="S467:T467"/>
    <mergeCell ref="N466:O466"/>
    <mergeCell ref="Q466:R466"/>
    <mergeCell ref="K468:M468"/>
    <mergeCell ref="N468:O468"/>
    <mergeCell ref="Q468:R468"/>
    <mergeCell ref="S468:T468"/>
    <mergeCell ref="K469:M469"/>
    <mergeCell ref="N469:O469"/>
    <mergeCell ref="Q469:R469"/>
    <mergeCell ref="S469:T469"/>
    <mergeCell ref="K457:M457"/>
    <mergeCell ref="O457:P457"/>
    <mergeCell ref="Q457:R457"/>
    <mergeCell ref="S457:T457"/>
    <mergeCell ref="K458:M458"/>
    <mergeCell ref="O458:P458"/>
    <mergeCell ref="Q458:R458"/>
    <mergeCell ref="S458:T458"/>
    <mergeCell ref="Q459:R459"/>
    <mergeCell ref="S459:T459"/>
    <mergeCell ref="K462:M462"/>
    <mergeCell ref="N462:O462"/>
    <mergeCell ref="Q462:R462"/>
    <mergeCell ref="S462:T462"/>
    <mergeCell ref="K463:M463"/>
    <mergeCell ref="N463:O463"/>
    <mergeCell ref="Q463:R463"/>
    <mergeCell ref="S463:T463"/>
    <mergeCell ref="R450:T450"/>
    <mergeCell ref="K446:L446"/>
    <mergeCell ref="M446:T446"/>
    <mergeCell ref="K447:L447"/>
    <mergeCell ref="M447:T447"/>
    <mergeCell ref="K448:L448"/>
    <mergeCell ref="L450:L451"/>
    <mergeCell ref="M450:O451"/>
    <mergeCell ref="P450:P451"/>
    <mergeCell ref="Q450:Q451"/>
    <mergeCell ref="S456:T456"/>
    <mergeCell ref="L452:L453"/>
    <mergeCell ref="M452:O453"/>
    <mergeCell ref="P452:Q452"/>
    <mergeCell ref="R452:T452"/>
    <mergeCell ref="P453:T453"/>
    <mergeCell ref="K455:L455"/>
    <mergeCell ref="K456:M456"/>
    <mergeCell ref="O456:P456"/>
    <mergeCell ref="Q456:R456"/>
    <mergeCell ref="Q435:R435"/>
    <mergeCell ref="S435:T435"/>
    <mergeCell ref="K437:P437"/>
    <mergeCell ref="Q437:R437"/>
    <mergeCell ref="S437:T437"/>
    <mergeCell ref="K438:P438"/>
    <mergeCell ref="Q438:R438"/>
    <mergeCell ref="S438:T438"/>
    <mergeCell ref="K439:P439"/>
    <mergeCell ref="Q439:R439"/>
    <mergeCell ref="S439:T439"/>
    <mergeCell ref="K445:L445"/>
    <mergeCell ref="M445:T445"/>
    <mergeCell ref="K440:P440"/>
    <mergeCell ref="Q440:R440"/>
    <mergeCell ref="S440:T440"/>
    <mergeCell ref="S441:T441"/>
    <mergeCell ref="K441:R441"/>
    <mergeCell ref="K432:P432"/>
    <mergeCell ref="K433:P433"/>
    <mergeCell ref="K425:L425"/>
    <mergeCell ref="O425:P425"/>
    <mergeCell ref="K427:L427"/>
    <mergeCell ref="O427:P427"/>
    <mergeCell ref="O426:P426"/>
    <mergeCell ref="Q432:R432"/>
    <mergeCell ref="S432:T432"/>
    <mergeCell ref="Q427:R427"/>
    <mergeCell ref="S427:T427"/>
    <mergeCell ref="Q428:R428"/>
    <mergeCell ref="S428:T428"/>
    <mergeCell ref="Q433:R433"/>
    <mergeCell ref="S433:T433"/>
    <mergeCell ref="K434:L434"/>
    <mergeCell ref="O434:P434"/>
    <mergeCell ref="Q434:R434"/>
    <mergeCell ref="S434:T434"/>
    <mergeCell ref="K417:M417"/>
    <mergeCell ref="N417:O417"/>
    <mergeCell ref="Q417:R417"/>
    <mergeCell ref="S417:T417"/>
    <mergeCell ref="K419:M419"/>
    <mergeCell ref="N419:O419"/>
    <mergeCell ref="Q419:R419"/>
    <mergeCell ref="S419:T419"/>
    <mergeCell ref="K418:M418"/>
    <mergeCell ref="N418:O418"/>
    <mergeCell ref="Q418:R418"/>
    <mergeCell ref="S418:T418"/>
    <mergeCell ref="S421:T421"/>
    <mergeCell ref="K424:L424"/>
    <mergeCell ref="O424:P424"/>
    <mergeCell ref="Q424:R424"/>
    <mergeCell ref="S424:T424"/>
    <mergeCell ref="Q421:R421"/>
    <mergeCell ref="Q410:R410"/>
    <mergeCell ref="S410:T410"/>
    <mergeCell ref="K413:M413"/>
    <mergeCell ref="N413:O413"/>
    <mergeCell ref="Q413:R413"/>
    <mergeCell ref="S413:T413"/>
    <mergeCell ref="K414:M414"/>
    <mergeCell ref="N414:O414"/>
    <mergeCell ref="Q414:R414"/>
    <mergeCell ref="S414:T414"/>
    <mergeCell ref="K415:M415"/>
    <mergeCell ref="N415:O415"/>
    <mergeCell ref="Q415:R415"/>
    <mergeCell ref="S415:T415"/>
    <mergeCell ref="K416:M416"/>
    <mergeCell ref="N416:O416"/>
    <mergeCell ref="Q416:R416"/>
    <mergeCell ref="S416:T416"/>
    <mergeCell ref="S407:T407"/>
    <mergeCell ref="L403:L404"/>
    <mergeCell ref="M403:O404"/>
    <mergeCell ref="P403:Q403"/>
    <mergeCell ref="R403:T403"/>
    <mergeCell ref="P404:T404"/>
    <mergeCell ref="K406:L406"/>
    <mergeCell ref="K407:M407"/>
    <mergeCell ref="O407:P407"/>
    <mergeCell ref="Q407:R407"/>
    <mergeCell ref="K408:M408"/>
    <mergeCell ref="O408:P408"/>
    <mergeCell ref="Q408:R408"/>
    <mergeCell ref="S408:T408"/>
    <mergeCell ref="K409:M409"/>
    <mergeCell ref="O409:P409"/>
    <mergeCell ref="Q409:R409"/>
    <mergeCell ref="S409:T409"/>
    <mergeCell ref="K396:L396"/>
    <mergeCell ref="M396:T396"/>
    <mergeCell ref="U195:Z195"/>
    <mergeCell ref="AA195:AB195"/>
    <mergeCell ref="AC195:AD195"/>
    <mergeCell ref="AC196:AD196"/>
    <mergeCell ref="U196:AB196"/>
    <mergeCell ref="K310:L310"/>
    <mergeCell ref="K311:M311"/>
    <mergeCell ref="O311:P311"/>
    <mergeCell ref="R401:T401"/>
    <mergeCell ref="K397:L397"/>
    <mergeCell ref="M397:T397"/>
    <mergeCell ref="K398:L398"/>
    <mergeCell ref="M398:T398"/>
    <mergeCell ref="K399:L399"/>
    <mergeCell ref="L401:L402"/>
    <mergeCell ref="M401:O402"/>
    <mergeCell ref="P401:P402"/>
    <mergeCell ref="Q401:Q402"/>
    <mergeCell ref="Q362:R362"/>
    <mergeCell ref="S362:T362"/>
    <mergeCell ref="K360:M360"/>
    <mergeCell ref="K361:M361"/>
    <mergeCell ref="O361:P361"/>
    <mergeCell ref="Q361:R361"/>
    <mergeCell ref="S361:T361"/>
    <mergeCell ref="AC293:AD293"/>
    <mergeCell ref="AA288:AB288"/>
    <mergeCell ref="AC288:AD288"/>
    <mergeCell ref="Z255:Z256"/>
    <mergeCell ref="AA255:AA256"/>
    <mergeCell ref="AA190:AB190"/>
    <mergeCell ref="AA188:AB188"/>
    <mergeCell ref="U189:V189"/>
    <mergeCell ref="Y189:Z189"/>
    <mergeCell ref="AA189:AB189"/>
    <mergeCell ref="AC190:AD190"/>
    <mergeCell ref="U192:Z192"/>
    <mergeCell ref="AA192:AB192"/>
    <mergeCell ref="AC192:AD192"/>
    <mergeCell ref="U193:Z193"/>
    <mergeCell ref="AA193:AB193"/>
    <mergeCell ref="AC193:AD193"/>
    <mergeCell ref="U194:Z194"/>
    <mergeCell ref="AA194:AB194"/>
    <mergeCell ref="AC194:AD194"/>
    <mergeCell ref="K393:T393"/>
    <mergeCell ref="K395:L395"/>
    <mergeCell ref="M395:T395"/>
    <mergeCell ref="Q311:R311"/>
    <mergeCell ref="O313:P313"/>
    <mergeCell ref="Q337:R337"/>
    <mergeCell ref="S337:T337"/>
    <mergeCell ref="U296:AB296"/>
    <mergeCell ref="AC296:AD296"/>
    <mergeCell ref="AA289:AB289"/>
    <mergeCell ref="AC289:AD289"/>
    <mergeCell ref="AA281:AB281"/>
    <mergeCell ref="AC281:AD281"/>
    <mergeCell ref="U294:Z294"/>
    <mergeCell ref="AA294:AB294"/>
    <mergeCell ref="AC294:AD294"/>
    <mergeCell ref="AA290:AB290"/>
    <mergeCell ref="U180:V180"/>
    <mergeCell ref="Y180:Z180"/>
    <mergeCell ref="AA180:AB180"/>
    <mergeCell ref="AC180:AD180"/>
    <mergeCell ref="U181:V181"/>
    <mergeCell ref="Y181:Z181"/>
    <mergeCell ref="AA181:AB181"/>
    <mergeCell ref="AC181:AD181"/>
    <mergeCell ref="U182:V182"/>
    <mergeCell ref="Y182:Z182"/>
    <mergeCell ref="AA182:AB182"/>
    <mergeCell ref="AC182:AD182"/>
    <mergeCell ref="AA183:AB183"/>
    <mergeCell ref="AC183:AD183"/>
    <mergeCell ref="AC189:AD189"/>
    <mergeCell ref="AA186:AB186"/>
    <mergeCell ref="AC186:AD186"/>
    <mergeCell ref="AA187:AB187"/>
    <mergeCell ref="AC187:AD187"/>
    <mergeCell ref="AC188:AD188"/>
    <mergeCell ref="U186:Z186"/>
    <mergeCell ref="U187:Z187"/>
    <mergeCell ref="U188:Z188"/>
    <mergeCell ref="U172:W172"/>
    <mergeCell ref="X172:Y172"/>
    <mergeCell ref="AA172:AB172"/>
    <mergeCell ref="AC172:AD172"/>
    <mergeCell ref="U173:W173"/>
    <mergeCell ref="X173:Y173"/>
    <mergeCell ref="AA173:AB173"/>
    <mergeCell ref="AC173:AD173"/>
    <mergeCell ref="U175:W175"/>
    <mergeCell ref="X175:Y175"/>
    <mergeCell ref="AA175:AB175"/>
    <mergeCell ref="AC175:AD175"/>
    <mergeCell ref="AA176:AB176"/>
    <mergeCell ref="AC176:AD176"/>
    <mergeCell ref="U179:V179"/>
    <mergeCell ref="Y179:Z179"/>
    <mergeCell ref="AA179:AB179"/>
    <mergeCell ref="AC179:AD179"/>
    <mergeCell ref="AA165:AB165"/>
    <mergeCell ref="AC165:AD165"/>
    <mergeCell ref="U168:W168"/>
    <mergeCell ref="X168:Y168"/>
    <mergeCell ref="AA168:AB168"/>
    <mergeCell ref="AC168:AD168"/>
    <mergeCell ref="U169:W169"/>
    <mergeCell ref="X169:Y169"/>
    <mergeCell ref="AA169:AB169"/>
    <mergeCell ref="AC169:AD169"/>
    <mergeCell ref="U170:W170"/>
    <mergeCell ref="X170:Y170"/>
    <mergeCell ref="AA170:AB170"/>
    <mergeCell ref="AC170:AD170"/>
    <mergeCell ref="U171:W171"/>
    <mergeCell ref="X171:Y171"/>
    <mergeCell ref="AA171:AB171"/>
    <mergeCell ref="AC171:AD171"/>
    <mergeCell ref="U161:V161"/>
    <mergeCell ref="U162:W162"/>
    <mergeCell ref="Y162:Z162"/>
    <mergeCell ref="AA162:AB162"/>
    <mergeCell ref="AC162:AD162"/>
    <mergeCell ref="V158:V159"/>
    <mergeCell ref="W158:Y159"/>
    <mergeCell ref="Z158:AA158"/>
    <mergeCell ref="AB158:AD158"/>
    <mergeCell ref="Z159:AD159"/>
    <mergeCell ref="U163:W163"/>
    <mergeCell ref="Y163:Z163"/>
    <mergeCell ref="AA163:AB163"/>
    <mergeCell ref="AC163:AD163"/>
    <mergeCell ref="U164:W164"/>
    <mergeCell ref="Y164:Z164"/>
    <mergeCell ref="AA164:AB164"/>
    <mergeCell ref="AC164:AD164"/>
    <mergeCell ref="AA139:AB139"/>
    <mergeCell ref="AC139:AD139"/>
    <mergeCell ref="U140:V140"/>
    <mergeCell ref="Y140:Z140"/>
    <mergeCell ref="AA140:AB140"/>
    <mergeCell ref="AC140:AD140"/>
    <mergeCell ref="U139:Z139"/>
    <mergeCell ref="AA141:AB141"/>
    <mergeCell ref="AC141:AD141"/>
    <mergeCell ref="U143:Z143"/>
    <mergeCell ref="AA143:AB143"/>
    <mergeCell ref="AC143:AD143"/>
    <mergeCell ref="U147:AB147"/>
    <mergeCell ref="U144:Z144"/>
    <mergeCell ref="AA144:AB144"/>
    <mergeCell ref="AC144:AD144"/>
    <mergeCell ref="U145:Z145"/>
    <mergeCell ref="AA145:AB145"/>
    <mergeCell ref="AC145:AD145"/>
    <mergeCell ref="U146:Z146"/>
    <mergeCell ref="AA146:AB146"/>
    <mergeCell ref="AC146:AD146"/>
    <mergeCell ref="AC147:AD147"/>
    <mergeCell ref="AA127:AB127"/>
    <mergeCell ref="AC127:AD127"/>
    <mergeCell ref="U130:V130"/>
    <mergeCell ref="Y130:Z130"/>
    <mergeCell ref="AA130:AB130"/>
    <mergeCell ref="AC130:AD130"/>
    <mergeCell ref="U137:Z137"/>
    <mergeCell ref="U138:Z138"/>
    <mergeCell ref="U131:V131"/>
    <mergeCell ref="Y131:Z131"/>
    <mergeCell ref="U133:V133"/>
    <mergeCell ref="Y133:Z133"/>
    <mergeCell ref="AA131:AB131"/>
    <mergeCell ref="AC131:AD131"/>
    <mergeCell ref="U132:V132"/>
    <mergeCell ref="Y132:Z132"/>
    <mergeCell ref="AA132:AB132"/>
    <mergeCell ref="AC132:AD132"/>
    <mergeCell ref="AA137:AB137"/>
    <mergeCell ref="AC137:AD137"/>
    <mergeCell ref="AA138:AB138"/>
    <mergeCell ref="AC138:AD138"/>
    <mergeCell ref="AA133:AB133"/>
    <mergeCell ref="AC133:AD133"/>
    <mergeCell ref="AA134:AB134"/>
    <mergeCell ref="AC134:AD134"/>
    <mergeCell ref="U121:W121"/>
    <mergeCell ref="X121:Y121"/>
    <mergeCell ref="AA121:AB121"/>
    <mergeCell ref="AC121:AD121"/>
    <mergeCell ref="U122:W122"/>
    <mergeCell ref="X122:Y122"/>
    <mergeCell ref="AA122:AB122"/>
    <mergeCell ref="AC122:AD122"/>
    <mergeCell ref="U123:W123"/>
    <mergeCell ref="X123:Y123"/>
    <mergeCell ref="AA123:AB123"/>
    <mergeCell ref="AC123:AD123"/>
    <mergeCell ref="U124:W124"/>
    <mergeCell ref="X124:Y124"/>
    <mergeCell ref="AA124:AB124"/>
    <mergeCell ref="AC124:AD124"/>
    <mergeCell ref="U125:W125"/>
    <mergeCell ref="X125:Y125"/>
    <mergeCell ref="AA125:AB125"/>
    <mergeCell ref="AC125:AD125"/>
    <mergeCell ref="U114:W114"/>
    <mergeCell ref="Y114:Z114"/>
    <mergeCell ref="AA114:AB114"/>
    <mergeCell ref="AC114:AD114"/>
    <mergeCell ref="U115:W115"/>
    <mergeCell ref="Y115:Z115"/>
    <mergeCell ref="AA115:AB115"/>
    <mergeCell ref="AC115:AD115"/>
    <mergeCell ref="AA116:AB116"/>
    <mergeCell ref="AC116:AD116"/>
    <mergeCell ref="U119:W119"/>
    <mergeCell ref="X119:Y119"/>
    <mergeCell ref="AA119:AB119"/>
    <mergeCell ref="AC119:AD119"/>
    <mergeCell ref="U120:W120"/>
    <mergeCell ref="X120:Y120"/>
    <mergeCell ref="AA120:AB120"/>
    <mergeCell ref="AC120:AD120"/>
    <mergeCell ref="U101:V101"/>
    <mergeCell ref="W101:AD101"/>
    <mergeCell ref="U102:V102"/>
    <mergeCell ref="W102:AD102"/>
    <mergeCell ref="AB107:AD107"/>
    <mergeCell ref="U103:V103"/>
    <mergeCell ref="W103:AD103"/>
    <mergeCell ref="U104:V104"/>
    <mergeCell ref="W104:AD104"/>
    <mergeCell ref="U105:V105"/>
    <mergeCell ref="V107:V108"/>
    <mergeCell ref="W107:Y108"/>
    <mergeCell ref="Z107:Z108"/>
    <mergeCell ref="AA107:AA108"/>
    <mergeCell ref="AC113:AD113"/>
    <mergeCell ref="V109:V110"/>
    <mergeCell ref="W109:Y110"/>
    <mergeCell ref="Z109:AA109"/>
    <mergeCell ref="AB109:AD109"/>
    <mergeCell ref="Z110:AD110"/>
    <mergeCell ref="U112:V112"/>
    <mergeCell ref="U113:W113"/>
    <mergeCell ref="Y113:Z113"/>
    <mergeCell ref="AA113:AB113"/>
    <mergeCell ref="Z105:AD105"/>
    <mergeCell ref="AC91:AD91"/>
    <mergeCell ref="AA78:AB78"/>
    <mergeCell ref="AC78:AD78"/>
    <mergeCell ref="AA81:AB81"/>
    <mergeCell ref="AC81:AD81"/>
    <mergeCell ref="AA83:AB83"/>
    <mergeCell ref="AC83:AD83"/>
    <mergeCell ref="AC90:AD90"/>
    <mergeCell ref="AC85:AD85"/>
    <mergeCell ref="AC82:AD82"/>
    <mergeCell ref="U88:Z88"/>
    <mergeCell ref="U89:Z89"/>
    <mergeCell ref="U96:Z96"/>
    <mergeCell ref="AA96:AB96"/>
    <mergeCell ref="AA90:AB90"/>
    <mergeCell ref="U91:V91"/>
    <mergeCell ref="Y91:Z91"/>
    <mergeCell ref="AA88:AB88"/>
    <mergeCell ref="AA91:AB91"/>
    <mergeCell ref="U90:Z90"/>
    <mergeCell ref="AC96:AD96"/>
    <mergeCell ref="AA92:AB92"/>
    <mergeCell ref="AC92:AD92"/>
    <mergeCell ref="U94:Z94"/>
    <mergeCell ref="AA94:AB94"/>
    <mergeCell ref="AC94:AD94"/>
    <mergeCell ref="U95:Z95"/>
    <mergeCell ref="AA95:AB95"/>
    <mergeCell ref="AC95:AD95"/>
    <mergeCell ref="U83:V83"/>
    <mergeCell ref="U81:V81"/>
    <mergeCell ref="Y81:Z81"/>
    <mergeCell ref="Y83:Z83"/>
    <mergeCell ref="U82:V82"/>
    <mergeCell ref="Y82:Z82"/>
    <mergeCell ref="AA82:AB82"/>
    <mergeCell ref="AC74:AD74"/>
    <mergeCell ref="U75:W75"/>
    <mergeCell ref="AC88:AD88"/>
    <mergeCell ref="AA89:AB89"/>
    <mergeCell ref="AC89:AD89"/>
    <mergeCell ref="U84:V84"/>
    <mergeCell ref="Y84:Z84"/>
    <mergeCell ref="AA84:AB84"/>
    <mergeCell ref="AC84:AD84"/>
    <mergeCell ref="AA85:AB85"/>
    <mergeCell ref="U77:W77"/>
    <mergeCell ref="X77:Y77"/>
    <mergeCell ref="AA77:AB77"/>
    <mergeCell ref="AC77:AD77"/>
    <mergeCell ref="U76:W76"/>
    <mergeCell ref="X76:Y76"/>
    <mergeCell ref="AA76:AB76"/>
    <mergeCell ref="AC76:AD76"/>
    <mergeCell ref="U66:W66"/>
    <mergeCell ref="Y66:Z66"/>
    <mergeCell ref="AA66:AB66"/>
    <mergeCell ref="AC66:AD66"/>
    <mergeCell ref="U67:W67"/>
    <mergeCell ref="Y67:Z67"/>
    <mergeCell ref="AA67:AB67"/>
    <mergeCell ref="AC67:AD67"/>
    <mergeCell ref="AC73:AD73"/>
    <mergeCell ref="AA68:AB68"/>
    <mergeCell ref="AC68:AD68"/>
    <mergeCell ref="U71:W71"/>
    <mergeCell ref="X71:Y71"/>
    <mergeCell ref="AA71:AB71"/>
    <mergeCell ref="AC71:AD71"/>
    <mergeCell ref="X75:Y75"/>
    <mergeCell ref="AA75:AB75"/>
    <mergeCell ref="AC75:AD75"/>
    <mergeCell ref="U72:W72"/>
    <mergeCell ref="X72:Y72"/>
    <mergeCell ref="AA72:AB72"/>
    <mergeCell ref="AC72:AD72"/>
    <mergeCell ref="U73:W73"/>
    <mergeCell ref="X73:Y73"/>
    <mergeCell ref="AA73:AB73"/>
    <mergeCell ref="U74:W74"/>
    <mergeCell ref="X74:Y74"/>
    <mergeCell ref="AA74:AB74"/>
    <mergeCell ref="AB59:AD59"/>
    <mergeCell ref="U55:V55"/>
    <mergeCell ref="W55:AD55"/>
    <mergeCell ref="U56:V56"/>
    <mergeCell ref="W56:AD56"/>
    <mergeCell ref="U57:V57"/>
    <mergeCell ref="V59:V60"/>
    <mergeCell ref="W59:Y60"/>
    <mergeCell ref="Z59:Z60"/>
    <mergeCell ref="AA59:AA60"/>
    <mergeCell ref="AC65:AD65"/>
    <mergeCell ref="V61:V62"/>
    <mergeCell ref="W61:Y62"/>
    <mergeCell ref="Z61:AA61"/>
    <mergeCell ref="AB61:AD61"/>
    <mergeCell ref="Z62:AD62"/>
    <mergeCell ref="U64:V64"/>
    <mergeCell ref="U65:W65"/>
    <mergeCell ref="Y65:Z65"/>
    <mergeCell ref="AA65:AB65"/>
    <mergeCell ref="W9:Y10"/>
    <mergeCell ref="Z9:Z10"/>
    <mergeCell ref="AA9:AA10"/>
    <mergeCell ref="AB9:AD9"/>
    <mergeCell ref="U47:Z47"/>
    <mergeCell ref="AA47:AB47"/>
    <mergeCell ref="AC47:AD47"/>
    <mergeCell ref="U48:Z48"/>
    <mergeCell ref="AA48:AB48"/>
    <mergeCell ref="AC48:AD48"/>
    <mergeCell ref="U51:AD51"/>
    <mergeCell ref="U53:V53"/>
    <mergeCell ref="W53:AD53"/>
    <mergeCell ref="U54:V54"/>
    <mergeCell ref="W54:AD54"/>
    <mergeCell ref="U49:Z49"/>
    <mergeCell ref="AA49:AB49"/>
    <mergeCell ref="AC49:AD49"/>
    <mergeCell ref="AC50:AD50"/>
    <mergeCell ref="U50:AB50"/>
    <mergeCell ref="AC40:AD40"/>
    <mergeCell ref="AA41:AB41"/>
    <mergeCell ref="AC37:AD37"/>
    <mergeCell ref="U41:Z41"/>
    <mergeCell ref="U40:Z40"/>
    <mergeCell ref="AA30:AB30"/>
    <mergeCell ref="AA33:AB33"/>
    <mergeCell ref="AC33:AD33"/>
    <mergeCell ref="AC30:AD30"/>
    <mergeCell ref="AC41:AD41"/>
    <mergeCell ref="AA37:AB37"/>
    <mergeCell ref="AA34:AB34"/>
    <mergeCell ref="U1:AD1"/>
    <mergeCell ref="U3:V3"/>
    <mergeCell ref="W3:AD3"/>
    <mergeCell ref="U4:V4"/>
    <mergeCell ref="W4:AD4"/>
    <mergeCell ref="U22:W22"/>
    <mergeCell ref="X22:Y22"/>
    <mergeCell ref="AA22:AB22"/>
    <mergeCell ref="AC29:AD29"/>
    <mergeCell ref="U16:W16"/>
    <mergeCell ref="Y16:Z16"/>
    <mergeCell ref="AC17:AD17"/>
    <mergeCell ref="AA24:AB24"/>
    <mergeCell ref="AC24:AD24"/>
    <mergeCell ref="AA19:AB19"/>
    <mergeCell ref="AC19:AD19"/>
    <mergeCell ref="AC23:AD23"/>
    <mergeCell ref="U24:W24"/>
    <mergeCell ref="AC26:AD26"/>
    <mergeCell ref="U5:V5"/>
    <mergeCell ref="W5:AD5"/>
    <mergeCell ref="U6:V6"/>
    <mergeCell ref="W6:AD6"/>
    <mergeCell ref="U7:V7"/>
    <mergeCell ref="V11:V12"/>
    <mergeCell ref="W11:Y12"/>
    <mergeCell ref="X24:Y24"/>
    <mergeCell ref="W7:Y7"/>
    <mergeCell ref="Z11:AA11"/>
    <mergeCell ref="AB11:AD11"/>
    <mergeCell ref="Z12:AD12"/>
    <mergeCell ref="V9:V10"/>
    <mergeCell ref="U29:W29"/>
    <mergeCell ref="AC22:AD22"/>
    <mergeCell ref="X25:Y25"/>
    <mergeCell ref="AA25:AB25"/>
    <mergeCell ref="AC25:AD25"/>
    <mergeCell ref="U28:W28"/>
    <mergeCell ref="X28:Y28"/>
    <mergeCell ref="AA28:AB28"/>
    <mergeCell ref="AC28:AD28"/>
    <mergeCell ref="U25:W25"/>
    <mergeCell ref="AA23:AB23"/>
    <mergeCell ref="U26:W26"/>
    <mergeCell ref="AA15:AB15"/>
    <mergeCell ref="X26:Y26"/>
    <mergeCell ref="AA26:AB26"/>
    <mergeCell ref="X29:Y29"/>
    <mergeCell ref="AA29:AB29"/>
    <mergeCell ref="AC15:AD15"/>
    <mergeCell ref="AA16:AB16"/>
    <mergeCell ref="AC16:AD16"/>
    <mergeCell ref="AA17:AB17"/>
    <mergeCell ref="X23:Y23"/>
    <mergeCell ref="U33:V33"/>
    <mergeCell ref="Y33:Z33"/>
    <mergeCell ref="U14:V14"/>
    <mergeCell ref="U15:W15"/>
    <mergeCell ref="Y15:Z15"/>
    <mergeCell ref="U34:V34"/>
    <mergeCell ref="Y34:Z34"/>
    <mergeCell ref="U23:W23"/>
    <mergeCell ref="U17:W17"/>
    <mergeCell ref="Y17:Z17"/>
    <mergeCell ref="Q127:R127"/>
    <mergeCell ref="Q137:R137"/>
    <mergeCell ref="S137:T137"/>
    <mergeCell ref="K137:P137"/>
    <mergeCell ref="Q138:R138"/>
    <mergeCell ref="S138:T138"/>
    <mergeCell ref="AC34:AD34"/>
    <mergeCell ref="Q133:R133"/>
    <mergeCell ref="S133:T133"/>
    <mergeCell ref="Q134:R134"/>
    <mergeCell ref="S134:T134"/>
    <mergeCell ref="U35:V35"/>
    <mergeCell ref="Y35:Z35"/>
    <mergeCell ref="AA35:AB35"/>
    <mergeCell ref="AC35:AD35"/>
    <mergeCell ref="U36:V36"/>
    <mergeCell ref="Y36:Z36"/>
    <mergeCell ref="U46:Z46"/>
    <mergeCell ref="AA46:AB46"/>
    <mergeCell ref="AC46:AD46"/>
    <mergeCell ref="AA42:AB42"/>
    <mergeCell ref="AC42:AD42"/>
    <mergeCell ref="U43:V43"/>
    <mergeCell ref="AA44:AB44"/>
    <mergeCell ref="AC44:AD44"/>
    <mergeCell ref="AC43:AD43"/>
    <mergeCell ref="U42:Z42"/>
    <mergeCell ref="Y43:Z43"/>
    <mergeCell ref="AA43:AB43"/>
    <mergeCell ref="AA36:AB36"/>
    <mergeCell ref="AC36:AD36"/>
    <mergeCell ref="AA40:AB40"/>
    <mergeCell ref="K121:M121"/>
    <mergeCell ref="N121:O121"/>
    <mergeCell ref="Q121:R121"/>
    <mergeCell ref="S121:T121"/>
    <mergeCell ref="K138:P138"/>
    <mergeCell ref="K123:M123"/>
    <mergeCell ref="N123:O123"/>
    <mergeCell ref="K131:L131"/>
    <mergeCell ref="O131:P131"/>
    <mergeCell ref="K133:L133"/>
    <mergeCell ref="O133:P133"/>
    <mergeCell ref="K132:L132"/>
    <mergeCell ref="K130:L130"/>
    <mergeCell ref="O130:P130"/>
    <mergeCell ref="K122:M122"/>
    <mergeCell ref="N122:O122"/>
    <mergeCell ref="Q122:R122"/>
    <mergeCell ref="S122:T122"/>
    <mergeCell ref="S123:T123"/>
    <mergeCell ref="K125:M125"/>
    <mergeCell ref="N125:O125"/>
    <mergeCell ref="Q125:R125"/>
    <mergeCell ref="S125:T125"/>
    <mergeCell ref="Q123:R123"/>
    <mergeCell ref="Q130:R130"/>
    <mergeCell ref="S130:T130"/>
    <mergeCell ref="S127:T127"/>
    <mergeCell ref="O132:P132"/>
    <mergeCell ref="Q132:R132"/>
    <mergeCell ref="S132:T132"/>
    <mergeCell ref="Q131:R131"/>
    <mergeCell ref="S131:T131"/>
    <mergeCell ref="K114:M114"/>
    <mergeCell ref="O114:P114"/>
    <mergeCell ref="Q114:R114"/>
    <mergeCell ref="S114:T114"/>
    <mergeCell ref="K115:M115"/>
    <mergeCell ref="O115:P115"/>
    <mergeCell ref="Q115:R115"/>
    <mergeCell ref="S115:T115"/>
    <mergeCell ref="Q116:R116"/>
    <mergeCell ref="S116:T116"/>
    <mergeCell ref="K119:M119"/>
    <mergeCell ref="N119:O119"/>
    <mergeCell ref="Q119:R119"/>
    <mergeCell ref="S119:T119"/>
    <mergeCell ref="K120:M120"/>
    <mergeCell ref="N120:O120"/>
    <mergeCell ref="Q120:R120"/>
    <mergeCell ref="S120:T120"/>
    <mergeCell ref="R107:T107"/>
    <mergeCell ref="K103:L103"/>
    <mergeCell ref="M103:T103"/>
    <mergeCell ref="K104:L104"/>
    <mergeCell ref="M104:T104"/>
    <mergeCell ref="K105:L105"/>
    <mergeCell ref="L107:L108"/>
    <mergeCell ref="M107:O108"/>
    <mergeCell ref="P107:P108"/>
    <mergeCell ref="Q107:Q108"/>
    <mergeCell ref="S113:T113"/>
    <mergeCell ref="L109:L110"/>
    <mergeCell ref="M109:O110"/>
    <mergeCell ref="P109:Q109"/>
    <mergeCell ref="R109:T109"/>
    <mergeCell ref="P110:T110"/>
    <mergeCell ref="K112:L112"/>
    <mergeCell ref="K113:M113"/>
    <mergeCell ref="O113:P113"/>
    <mergeCell ref="Q113:R113"/>
    <mergeCell ref="K94:P94"/>
    <mergeCell ref="Q94:R94"/>
    <mergeCell ref="S94:T94"/>
    <mergeCell ref="K91:L91"/>
    <mergeCell ref="O91:P91"/>
    <mergeCell ref="Q97:R97"/>
    <mergeCell ref="S97:T97"/>
    <mergeCell ref="S98:T98"/>
    <mergeCell ref="K95:P95"/>
    <mergeCell ref="Q95:R95"/>
    <mergeCell ref="S95:T95"/>
    <mergeCell ref="K96:P96"/>
    <mergeCell ref="Q96:R96"/>
    <mergeCell ref="S96:T96"/>
    <mergeCell ref="K98:R98"/>
    <mergeCell ref="M105:O105"/>
    <mergeCell ref="P105:T105"/>
    <mergeCell ref="K99:T99"/>
    <mergeCell ref="K101:L101"/>
    <mergeCell ref="M101:T101"/>
    <mergeCell ref="K102:L102"/>
    <mergeCell ref="M102:T102"/>
    <mergeCell ref="K97:P97"/>
    <mergeCell ref="K88:P88"/>
    <mergeCell ref="K89:P89"/>
    <mergeCell ref="K84:L84"/>
    <mergeCell ref="O84:P84"/>
    <mergeCell ref="Q84:R84"/>
    <mergeCell ref="S84:T84"/>
    <mergeCell ref="Q85:R85"/>
    <mergeCell ref="S85:T85"/>
    <mergeCell ref="Q91:R91"/>
    <mergeCell ref="S91:T91"/>
    <mergeCell ref="Q88:R88"/>
    <mergeCell ref="S88:T88"/>
    <mergeCell ref="Q89:R89"/>
    <mergeCell ref="S89:T89"/>
    <mergeCell ref="Q92:R92"/>
    <mergeCell ref="S92:T92"/>
    <mergeCell ref="Q90:R90"/>
    <mergeCell ref="S90:T90"/>
    <mergeCell ref="K90:P90"/>
    <mergeCell ref="N76:O76"/>
    <mergeCell ref="Q76:R76"/>
    <mergeCell ref="S76:T76"/>
    <mergeCell ref="K77:M77"/>
    <mergeCell ref="N77:O77"/>
    <mergeCell ref="Q77:R77"/>
    <mergeCell ref="S77:T77"/>
    <mergeCell ref="K76:M76"/>
    <mergeCell ref="Q78:R78"/>
    <mergeCell ref="S78:T78"/>
    <mergeCell ref="K81:L81"/>
    <mergeCell ref="O81:P81"/>
    <mergeCell ref="Q81:R81"/>
    <mergeCell ref="S81:T81"/>
    <mergeCell ref="S82:T82"/>
    <mergeCell ref="K83:L83"/>
    <mergeCell ref="O83:P83"/>
    <mergeCell ref="Q83:R83"/>
    <mergeCell ref="S83:T83"/>
    <mergeCell ref="K82:L82"/>
    <mergeCell ref="O82:P82"/>
    <mergeCell ref="Q82:R82"/>
    <mergeCell ref="S72:T72"/>
    <mergeCell ref="K73:M73"/>
    <mergeCell ref="N73:O73"/>
    <mergeCell ref="Q73:R73"/>
    <mergeCell ref="S73:T73"/>
    <mergeCell ref="S68:T68"/>
    <mergeCell ref="K71:M71"/>
    <mergeCell ref="N71:O71"/>
    <mergeCell ref="Q71:R71"/>
    <mergeCell ref="S71:T71"/>
    <mergeCell ref="Q68:R68"/>
    <mergeCell ref="N75:O75"/>
    <mergeCell ref="Q75:R75"/>
    <mergeCell ref="S75:T75"/>
    <mergeCell ref="K74:M74"/>
    <mergeCell ref="N74:O74"/>
    <mergeCell ref="Q74:R74"/>
    <mergeCell ref="S74:T74"/>
    <mergeCell ref="N72:O72"/>
    <mergeCell ref="Q72:R72"/>
    <mergeCell ref="K72:M72"/>
    <mergeCell ref="K75:M75"/>
    <mergeCell ref="S23:T23"/>
    <mergeCell ref="N25:O25"/>
    <mergeCell ref="Q30:R30"/>
    <mergeCell ref="S30:T30"/>
    <mergeCell ref="K56:L56"/>
    <mergeCell ref="K50:R50"/>
    <mergeCell ref="Q59:Q60"/>
    <mergeCell ref="L59:L60"/>
    <mergeCell ref="M55:T55"/>
    <mergeCell ref="S50:T50"/>
    <mergeCell ref="M59:O60"/>
    <mergeCell ref="O65:P65"/>
    <mergeCell ref="Q65:R65"/>
    <mergeCell ref="S65:T65"/>
    <mergeCell ref="O67:P67"/>
    <mergeCell ref="Q67:R67"/>
    <mergeCell ref="L61:L62"/>
    <mergeCell ref="P62:T62"/>
    <mergeCell ref="S66:T66"/>
    <mergeCell ref="P61:Q61"/>
    <mergeCell ref="R61:T61"/>
    <mergeCell ref="P59:P60"/>
    <mergeCell ref="P57:T57"/>
    <mergeCell ref="K57:L57"/>
    <mergeCell ref="K66:M66"/>
    <mergeCell ref="K67:M67"/>
    <mergeCell ref="M57:O57"/>
    <mergeCell ref="O66:P66"/>
    <mergeCell ref="Q66:R66"/>
    <mergeCell ref="K33:L33"/>
    <mergeCell ref="O33:P33"/>
    <mergeCell ref="Q33:R33"/>
    <mergeCell ref="Q34:R34"/>
    <mergeCell ref="S34:T34"/>
    <mergeCell ref="S33:T33"/>
    <mergeCell ref="Q40:R40"/>
    <mergeCell ref="K35:L35"/>
    <mergeCell ref="O35:P35"/>
    <mergeCell ref="Q35:R35"/>
    <mergeCell ref="S36:T36"/>
    <mergeCell ref="Q37:R37"/>
    <mergeCell ref="Q25:R25"/>
    <mergeCell ref="N23:O23"/>
    <mergeCell ref="N24:O24"/>
    <mergeCell ref="Q24:R24"/>
    <mergeCell ref="S27:T27"/>
    <mergeCell ref="K23:M23"/>
    <mergeCell ref="Q23:R23"/>
    <mergeCell ref="S24:T24"/>
    <mergeCell ref="Q26:R26"/>
    <mergeCell ref="K24:M24"/>
    <mergeCell ref="K29:M29"/>
    <mergeCell ref="N29:O29"/>
    <mergeCell ref="Q29:R29"/>
    <mergeCell ref="N26:O26"/>
    <mergeCell ref="S25:T25"/>
    <mergeCell ref="K26:M26"/>
    <mergeCell ref="S29:T29"/>
    <mergeCell ref="K25:M25"/>
    <mergeCell ref="S26:T26"/>
    <mergeCell ref="K28:M28"/>
    <mergeCell ref="N28:O28"/>
    <mergeCell ref="Q28:R28"/>
    <mergeCell ref="S28:T28"/>
    <mergeCell ref="P9:P10"/>
    <mergeCell ref="Q9:Q10"/>
    <mergeCell ref="Q17:R17"/>
    <mergeCell ref="Q19:R19"/>
    <mergeCell ref="P11:Q11"/>
    <mergeCell ref="R11:T11"/>
    <mergeCell ref="R9:T9"/>
    <mergeCell ref="S19:T19"/>
    <mergeCell ref="K5:L5"/>
    <mergeCell ref="M5:T5"/>
    <mergeCell ref="K6:L6"/>
    <mergeCell ref="M6:T6"/>
    <mergeCell ref="K7:L7"/>
    <mergeCell ref="L11:L12"/>
    <mergeCell ref="M11:O12"/>
    <mergeCell ref="L9:L10"/>
    <mergeCell ref="N22:O22"/>
    <mergeCell ref="Q22:R22"/>
    <mergeCell ref="K15:M15"/>
    <mergeCell ref="O15:P15"/>
    <mergeCell ref="Q15:R15"/>
    <mergeCell ref="O16:P16"/>
    <mergeCell ref="K17:M17"/>
    <mergeCell ref="S17:T17"/>
    <mergeCell ref="K34:L34"/>
    <mergeCell ref="O34:P34"/>
    <mergeCell ref="K40:P40"/>
    <mergeCell ref="S40:T40"/>
    <mergeCell ref="S43:T43"/>
    <mergeCell ref="K46:P46"/>
    <mergeCell ref="Q44:R44"/>
    <mergeCell ref="Q46:R46"/>
    <mergeCell ref="S44:T44"/>
    <mergeCell ref="S41:T41"/>
    <mergeCell ref="K41:P41"/>
    <mergeCell ref="K42:P42"/>
    <mergeCell ref="S35:T35"/>
    <mergeCell ref="Q41:R41"/>
    <mergeCell ref="M53:T53"/>
    <mergeCell ref="K1:T1"/>
    <mergeCell ref="K3:L3"/>
    <mergeCell ref="M3:T3"/>
    <mergeCell ref="K4:L4"/>
    <mergeCell ref="M4:T4"/>
    <mergeCell ref="O17:P17"/>
    <mergeCell ref="K22:M22"/>
    <mergeCell ref="S22:T22"/>
    <mergeCell ref="K16:M16"/>
    <mergeCell ref="M7:O7"/>
    <mergeCell ref="P7:T7"/>
    <mergeCell ref="Q16:R16"/>
    <mergeCell ref="S16:T16"/>
    <mergeCell ref="S15:T15"/>
    <mergeCell ref="K14:L14"/>
    <mergeCell ref="P12:T12"/>
    <mergeCell ref="M9:O10"/>
    <mergeCell ref="M61:O62"/>
    <mergeCell ref="S67:T67"/>
    <mergeCell ref="K64:L64"/>
    <mergeCell ref="K65:M65"/>
    <mergeCell ref="K48:P48"/>
    <mergeCell ref="O36:P36"/>
    <mergeCell ref="Q36:R36"/>
    <mergeCell ref="S49:T49"/>
    <mergeCell ref="K51:T51"/>
    <mergeCell ref="K53:L53"/>
    <mergeCell ref="M54:T54"/>
    <mergeCell ref="K54:L54"/>
    <mergeCell ref="O43:P43"/>
    <mergeCell ref="Q43:R43"/>
    <mergeCell ref="Q49:R49"/>
    <mergeCell ref="Q47:R47"/>
    <mergeCell ref="K36:L36"/>
    <mergeCell ref="R59:T59"/>
    <mergeCell ref="S37:T37"/>
    <mergeCell ref="Q48:R48"/>
    <mergeCell ref="S48:T48"/>
    <mergeCell ref="K49:P49"/>
    <mergeCell ref="M56:T56"/>
    <mergeCell ref="K55:L55"/>
    <mergeCell ref="S47:T47"/>
    <mergeCell ref="K47:P47"/>
    <mergeCell ref="S46:T46"/>
    <mergeCell ref="Q42:R42"/>
    <mergeCell ref="S42:T42"/>
    <mergeCell ref="K43:L43"/>
    <mergeCell ref="G1109:H1109"/>
    <mergeCell ref="I1109:J1109"/>
    <mergeCell ref="A1110:B1110"/>
    <mergeCell ref="E1110:F1110"/>
    <mergeCell ref="G1110:H1110"/>
    <mergeCell ref="I1110:J1110"/>
    <mergeCell ref="A1109:F1109"/>
    <mergeCell ref="G1111:H1111"/>
    <mergeCell ref="I1111:J1111"/>
    <mergeCell ref="A1113:F1113"/>
    <mergeCell ref="G1113:H1113"/>
    <mergeCell ref="I1113:J1113"/>
    <mergeCell ref="A1117:H1117"/>
    <mergeCell ref="A1116:F1116"/>
    <mergeCell ref="G1116:H1116"/>
    <mergeCell ref="I1116:J1116"/>
    <mergeCell ref="I1117:J1117"/>
    <mergeCell ref="A1114:F1114"/>
    <mergeCell ref="G1114:H1114"/>
    <mergeCell ref="I1114:J1114"/>
    <mergeCell ref="A1115:F1115"/>
    <mergeCell ref="G1115:H1115"/>
    <mergeCell ref="I1115:J1115"/>
    <mergeCell ref="A1101:B1101"/>
    <mergeCell ref="E1101:F1101"/>
    <mergeCell ref="G1101:H1101"/>
    <mergeCell ref="I1101:J1101"/>
    <mergeCell ref="A1102:B1102"/>
    <mergeCell ref="E1102:F1102"/>
    <mergeCell ref="G1102:H1102"/>
    <mergeCell ref="I1102:J1102"/>
    <mergeCell ref="A1103:B1103"/>
    <mergeCell ref="E1103:F1103"/>
    <mergeCell ref="G1103:H1103"/>
    <mergeCell ref="I1103:J1103"/>
    <mergeCell ref="G1104:H1104"/>
    <mergeCell ref="I1104:J1104"/>
    <mergeCell ref="G1107:H1107"/>
    <mergeCell ref="I1107:J1107"/>
    <mergeCell ref="G1108:H1108"/>
    <mergeCell ref="I1108:J1108"/>
    <mergeCell ref="A1107:F1107"/>
    <mergeCell ref="A1108:F1108"/>
    <mergeCell ref="A1094:C1094"/>
    <mergeCell ref="D1094:E1094"/>
    <mergeCell ref="G1094:H1094"/>
    <mergeCell ref="I1094:J1094"/>
    <mergeCell ref="A1095:C1095"/>
    <mergeCell ref="D1095:E1095"/>
    <mergeCell ref="G1095:H1095"/>
    <mergeCell ref="I1095:J1095"/>
    <mergeCell ref="A1096:C1096"/>
    <mergeCell ref="D1096:E1096"/>
    <mergeCell ref="G1096:H1096"/>
    <mergeCell ref="I1096:J1096"/>
    <mergeCell ref="G1097:H1097"/>
    <mergeCell ref="I1097:J1097"/>
    <mergeCell ref="A1100:B1100"/>
    <mergeCell ref="E1100:F1100"/>
    <mergeCell ref="G1100:H1100"/>
    <mergeCell ref="I1100:J1100"/>
    <mergeCell ref="G1087:H1087"/>
    <mergeCell ref="I1087:J1087"/>
    <mergeCell ref="A1090:C1090"/>
    <mergeCell ref="D1090:E1090"/>
    <mergeCell ref="G1090:H1090"/>
    <mergeCell ref="I1090:J1090"/>
    <mergeCell ref="A1091:C1091"/>
    <mergeCell ref="D1091:E1091"/>
    <mergeCell ref="G1091:H1091"/>
    <mergeCell ref="I1091:J1091"/>
    <mergeCell ref="A1092:C1092"/>
    <mergeCell ref="D1092:E1092"/>
    <mergeCell ref="G1092:H1092"/>
    <mergeCell ref="I1092:J1092"/>
    <mergeCell ref="A1093:C1093"/>
    <mergeCell ref="D1093:E1093"/>
    <mergeCell ref="G1093:H1093"/>
    <mergeCell ref="I1093:J1093"/>
    <mergeCell ref="I1084:J1084"/>
    <mergeCell ref="B1080:B1081"/>
    <mergeCell ref="C1080:E1081"/>
    <mergeCell ref="F1080:G1080"/>
    <mergeCell ref="H1080:J1080"/>
    <mergeCell ref="F1081:J1081"/>
    <mergeCell ref="A1083:B1083"/>
    <mergeCell ref="A1084:C1084"/>
    <mergeCell ref="E1084:F1084"/>
    <mergeCell ref="G1084:H1084"/>
    <mergeCell ref="A1085:C1085"/>
    <mergeCell ref="E1085:F1085"/>
    <mergeCell ref="G1085:H1085"/>
    <mergeCell ref="I1085:J1085"/>
    <mergeCell ref="A1086:C1086"/>
    <mergeCell ref="E1086:F1086"/>
    <mergeCell ref="G1086:H1086"/>
    <mergeCell ref="I1086:J1086"/>
    <mergeCell ref="A1068:F1068"/>
    <mergeCell ref="G1068:H1068"/>
    <mergeCell ref="I1068:J1068"/>
    <mergeCell ref="I1069:J1069"/>
    <mergeCell ref="A1069:H1069"/>
    <mergeCell ref="G1056:H1056"/>
    <mergeCell ref="I1056:J1056"/>
    <mergeCell ref="A1066:F1066"/>
    <mergeCell ref="G1066:H1066"/>
    <mergeCell ref="I1066:J1066"/>
    <mergeCell ref="G1061:H1061"/>
    <mergeCell ref="I1061:J1061"/>
    <mergeCell ref="A1062:B1062"/>
    <mergeCell ref="E1062:F1062"/>
    <mergeCell ref="G1062:H1062"/>
    <mergeCell ref="F1078:F1079"/>
    <mergeCell ref="G1078:G1079"/>
    <mergeCell ref="A1070:J1070"/>
    <mergeCell ref="A1072:B1072"/>
    <mergeCell ref="C1072:J1072"/>
    <mergeCell ref="A1073:B1073"/>
    <mergeCell ref="C1073:J1073"/>
    <mergeCell ref="H1078:J1078"/>
    <mergeCell ref="A1074:B1074"/>
    <mergeCell ref="C1074:J1074"/>
    <mergeCell ref="A1075:B1075"/>
    <mergeCell ref="C1075:J1075"/>
    <mergeCell ref="A1076:B1076"/>
    <mergeCell ref="C1076:E1076"/>
    <mergeCell ref="F1076:J1076"/>
    <mergeCell ref="B1078:B1079"/>
    <mergeCell ref="C1078:E1079"/>
    <mergeCell ref="A1048:C1048"/>
    <mergeCell ref="D1048:E1048"/>
    <mergeCell ref="G1048:H1048"/>
    <mergeCell ref="I1048:J1048"/>
    <mergeCell ref="A1047:C1047"/>
    <mergeCell ref="D1047:E1047"/>
    <mergeCell ref="I1062:J1062"/>
    <mergeCell ref="A1061:F1061"/>
    <mergeCell ref="G1049:H1049"/>
    <mergeCell ref="I1049:J1049"/>
    <mergeCell ref="A1052:B1052"/>
    <mergeCell ref="E1052:F1052"/>
    <mergeCell ref="G1052:H1052"/>
    <mergeCell ref="I1052:J1052"/>
    <mergeCell ref="A1059:F1059"/>
    <mergeCell ref="A1060:F1060"/>
    <mergeCell ref="A1067:F1067"/>
    <mergeCell ref="G1067:H1067"/>
    <mergeCell ref="I1067:J1067"/>
    <mergeCell ref="G1063:H1063"/>
    <mergeCell ref="I1063:J1063"/>
    <mergeCell ref="A1065:F1065"/>
    <mergeCell ref="G1065:H1065"/>
    <mergeCell ref="I1065:J1065"/>
    <mergeCell ref="G1053:H1053"/>
    <mergeCell ref="I1053:J1053"/>
    <mergeCell ref="A1054:B1054"/>
    <mergeCell ref="E1054:F1054"/>
    <mergeCell ref="G1054:H1054"/>
    <mergeCell ref="I1054:J1054"/>
    <mergeCell ref="A1053:B1053"/>
    <mergeCell ref="E1053:F1053"/>
    <mergeCell ref="G1039:H1039"/>
    <mergeCell ref="I1039:J1039"/>
    <mergeCell ref="A1042:C1042"/>
    <mergeCell ref="D1042:E1042"/>
    <mergeCell ref="G1042:H1042"/>
    <mergeCell ref="I1042:J1042"/>
    <mergeCell ref="A1043:C1043"/>
    <mergeCell ref="D1043:E1043"/>
    <mergeCell ref="G1043:H1043"/>
    <mergeCell ref="I1043:J1043"/>
    <mergeCell ref="A1044:C1044"/>
    <mergeCell ref="D1044:E1044"/>
    <mergeCell ref="G1044:H1044"/>
    <mergeCell ref="I1044:J1044"/>
    <mergeCell ref="G1059:H1059"/>
    <mergeCell ref="I1059:J1059"/>
    <mergeCell ref="G1060:H1060"/>
    <mergeCell ref="I1060:J1060"/>
    <mergeCell ref="A1055:B1055"/>
    <mergeCell ref="E1055:F1055"/>
    <mergeCell ref="G1055:H1055"/>
    <mergeCell ref="I1055:J1055"/>
    <mergeCell ref="G1045:H1045"/>
    <mergeCell ref="I1045:J1045"/>
    <mergeCell ref="A1046:C1046"/>
    <mergeCell ref="D1046:E1046"/>
    <mergeCell ref="G1046:H1046"/>
    <mergeCell ref="I1046:J1046"/>
    <mergeCell ref="A1045:C1045"/>
    <mergeCell ref="D1045:E1045"/>
    <mergeCell ref="G1047:H1047"/>
    <mergeCell ref="I1047:J1047"/>
    <mergeCell ref="I1036:J1036"/>
    <mergeCell ref="B1032:B1033"/>
    <mergeCell ref="C1032:E1033"/>
    <mergeCell ref="F1032:G1032"/>
    <mergeCell ref="H1032:J1032"/>
    <mergeCell ref="F1033:J1033"/>
    <mergeCell ref="A1035:B1035"/>
    <mergeCell ref="A1036:C1036"/>
    <mergeCell ref="E1036:F1036"/>
    <mergeCell ref="G1036:H1036"/>
    <mergeCell ref="A1037:C1037"/>
    <mergeCell ref="E1037:F1037"/>
    <mergeCell ref="G1037:H1037"/>
    <mergeCell ref="I1037:J1037"/>
    <mergeCell ref="A1038:C1038"/>
    <mergeCell ref="E1038:F1038"/>
    <mergeCell ref="G1038:H1038"/>
    <mergeCell ref="I1038:J1038"/>
    <mergeCell ref="A1017:F1017"/>
    <mergeCell ref="G1017:H1017"/>
    <mergeCell ref="I1017:J1017"/>
    <mergeCell ref="A1021:H1021"/>
    <mergeCell ref="A1020:F1020"/>
    <mergeCell ref="G1020:H1020"/>
    <mergeCell ref="I1020:J1020"/>
    <mergeCell ref="I1021:J1021"/>
    <mergeCell ref="A1018:F1018"/>
    <mergeCell ref="G1018:H1018"/>
    <mergeCell ref="I1018:J1018"/>
    <mergeCell ref="A1019:F1019"/>
    <mergeCell ref="G1019:H1019"/>
    <mergeCell ref="I1019:J1019"/>
    <mergeCell ref="F1030:F1031"/>
    <mergeCell ref="G1030:G1031"/>
    <mergeCell ref="A1022:J1022"/>
    <mergeCell ref="A1024:B1024"/>
    <mergeCell ref="C1024:J1024"/>
    <mergeCell ref="A1025:B1025"/>
    <mergeCell ref="C1025:J1025"/>
    <mergeCell ref="H1030:J1030"/>
    <mergeCell ref="A1026:B1026"/>
    <mergeCell ref="C1026:J1026"/>
    <mergeCell ref="A1027:B1027"/>
    <mergeCell ref="C1027:J1027"/>
    <mergeCell ref="A1028:B1028"/>
    <mergeCell ref="C1028:E1028"/>
    <mergeCell ref="F1028:J1028"/>
    <mergeCell ref="B1030:B1031"/>
    <mergeCell ref="C1030:E1031"/>
    <mergeCell ref="A1007:B1007"/>
    <mergeCell ref="E1007:F1007"/>
    <mergeCell ref="G1007:H1007"/>
    <mergeCell ref="I1007:J1007"/>
    <mergeCell ref="G1008:H1008"/>
    <mergeCell ref="I1008:J1008"/>
    <mergeCell ref="A1014:B1014"/>
    <mergeCell ref="E1014:F1014"/>
    <mergeCell ref="G1014:H1014"/>
    <mergeCell ref="I1014:J1014"/>
    <mergeCell ref="G1011:H1011"/>
    <mergeCell ref="I1011:J1011"/>
    <mergeCell ref="G1012:H1012"/>
    <mergeCell ref="I1012:J1012"/>
    <mergeCell ref="A1011:F1011"/>
    <mergeCell ref="A1012:F1012"/>
    <mergeCell ref="G1015:H1015"/>
    <mergeCell ref="I1015:J1015"/>
    <mergeCell ref="G1013:H1013"/>
    <mergeCell ref="I1013:J1013"/>
    <mergeCell ref="A1013:F1013"/>
    <mergeCell ref="A1000:C1000"/>
    <mergeCell ref="D1000:E1000"/>
    <mergeCell ref="G1000:H1000"/>
    <mergeCell ref="I1000:J1000"/>
    <mergeCell ref="G1001:H1001"/>
    <mergeCell ref="I1001:J1001"/>
    <mergeCell ref="A1004:B1004"/>
    <mergeCell ref="E1004:F1004"/>
    <mergeCell ref="G1004:H1004"/>
    <mergeCell ref="I1004:J1004"/>
    <mergeCell ref="I1005:J1005"/>
    <mergeCell ref="A1006:B1006"/>
    <mergeCell ref="E1006:F1006"/>
    <mergeCell ref="G1006:H1006"/>
    <mergeCell ref="I1006:J1006"/>
    <mergeCell ref="A1005:B1005"/>
    <mergeCell ref="E1005:F1005"/>
    <mergeCell ref="G1005:H1005"/>
    <mergeCell ref="A995:C995"/>
    <mergeCell ref="D995:E995"/>
    <mergeCell ref="G995:H995"/>
    <mergeCell ref="I995:J995"/>
    <mergeCell ref="A996:C996"/>
    <mergeCell ref="D996:E996"/>
    <mergeCell ref="G996:H996"/>
    <mergeCell ref="I996:J996"/>
    <mergeCell ref="A998:C998"/>
    <mergeCell ref="D998:E998"/>
    <mergeCell ref="G998:H998"/>
    <mergeCell ref="I998:J998"/>
    <mergeCell ref="A997:C997"/>
    <mergeCell ref="D997:E997"/>
    <mergeCell ref="G997:H997"/>
    <mergeCell ref="I997:J997"/>
    <mergeCell ref="A999:C999"/>
    <mergeCell ref="D999:E999"/>
    <mergeCell ref="G999:H999"/>
    <mergeCell ref="I999:J999"/>
    <mergeCell ref="A989:C989"/>
    <mergeCell ref="E989:F989"/>
    <mergeCell ref="G989:H989"/>
    <mergeCell ref="A988:C988"/>
    <mergeCell ref="E988:F988"/>
    <mergeCell ref="G988:H988"/>
    <mergeCell ref="I989:J989"/>
    <mergeCell ref="A990:C990"/>
    <mergeCell ref="E990:F990"/>
    <mergeCell ref="G990:H990"/>
    <mergeCell ref="I990:J990"/>
    <mergeCell ref="G991:H991"/>
    <mergeCell ref="I991:J991"/>
    <mergeCell ref="A994:C994"/>
    <mergeCell ref="D994:E994"/>
    <mergeCell ref="G994:H994"/>
    <mergeCell ref="I994:J994"/>
    <mergeCell ref="A972:F972"/>
    <mergeCell ref="G972:H972"/>
    <mergeCell ref="I972:J972"/>
    <mergeCell ref="I973:J973"/>
    <mergeCell ref="A973:H973"/>
    <mergeCell ref="C982:E983"/>
    <mergeCell ref="F982:F983"/>
    <mergeCell ref="G982:G983"/>
    <mergeCell ref="A971:F971"/>
    <mergeCell ref="G971:H971"/>
    <mergeCell ref="A974:J974"/>
    <mergeCell ref="A976:B976"/>
    <mergeCell ref="C976:J976"/>
    <mergeCell ref="A977:B977"/>
    <mergeCell ref="C977:J977"/>
    <mergeCell ref="I988:J988"/>
    <mergeCell ref="H982:J982"/>
    <mergeCell ref="A978:B978"/>
    <mergeCell ref="C978:J978"/>
    <mergeCell ref="A979:B979"/>
    <mergeCell ref="C979:J979"/>
    <mergeCell ref="A980:B980"/>
    <mergeCell ref="C980:E980"/>
    <mergeCell ref="F980:J980"/>
    <mergeCell ref="B982:B983"/>
    <mergeCell ref="B984:B985"/>
    <mergeCell ref="C984:E985"/>
    <mergeCell ref="F984:G984"/>
    <mergeCell ref="H984:J984"/>
    <mergeCell ref="F985:J985"/>
    <mergeCell ref="A987:B987"/>
    <mergeCell ref="G960:H960"/>
    <mergeCell ref="I960:J960"/>
    <mergeCell ref="G965:H965"/>
    <mergeCell ref="I965:J965"/>
    <mergeCell ref="G963:H963"/>
    <mergeCell ref="I963:J963"/>
    <mergeCell ref="G964:H964"/>
    <mergeCell ref="I964:J964"/>
    <mergeCell ref="A966:B966"/>
    <mergeCell ref="E966:F966"/>
    <mergeCell ref="G966:H966"/>
    <mergeCell ref="I966:J966"/>
    <mergeCell ref="A965:F965"/>
    <mergeCell ref="I971:J971"/>
    <mergeCell ref="G967:H967"/>
    <mergeCell ref="I967:J967"/>
    <mergeCell ref="A969:F969"/>
    <mergeCell ref="G969:H969"/>
    <mergeCell ref="I969:J969"/>
    <mergeCell ref="A970:F970"/>
    <mergeCell ref="G970:H970"/>
    <mergeCell ref="I970:J970"/>
    <mergeCell ref="A950:C950"/>
    <mergeCell ref="D950:E950"/>
    <mergeCell ref="G950:H950"/>
    <mergeCell ref="I950:J950"/>
    <mergeCell ref="A951:C951"/>
    <mergeCell ref="D951:E951"/>
    <mergeCell ref="G951:H951"/>
    <mergeCell ref="I951:J951"/>
    <mergeCell ref="A952:C952"/>
    <mergeCell ref="D952:E952"/>
    <mergeCell ref="G952:H952"/>
    <mergeCell ref="I952:J952"/>
    <mergeCell ref="A963:F963"/>
    <mergeCell ref="A964:F964"/>
    <mergeCell ref="G953:H953"/>
    <mergeCell ref="I953:J953"/>
    <mergeCell ref="A956:B956"/>
    <mergeCell ref="E956:F956"/>
    <mergeCell ref="G956:H956"/>
    <mergeCell ref="I956:J956"/>
    <mergeCell ref="A957:B957"/>
    <mergeCell ref="E957:F957"/>
    <mergeCell ref="G957:H957"/>
    <mergeCell ref="I957:J957"/>
    <mergeCell ref="A958:B958"/>
    <mergeCell ref="E958:F958"/>
    <mergeCell ref="G958:H958"/>
    <mergeCell ref="I958:J958"/>
    <mergeCell ref="A959:B959"/>
    <mergeCell ref="E959:F959"/>
    <mergeCell ref="G959:H959"/>
    <mergeCell ref="I959:J959"/>
    <mergeCell ref="G943:H943"/>
    <mergeCell ref="I943:J943"/>
    <mergeCell ref="A946:C946"/>
    <mergeCell ref="D946:E946"/>
    <mergeCell ref="G946:H946"/>
    <mergeCell ref="I946:J946"/>
    <mergeCell ref="A947:C947"/>
    <mergeCell ref="D947:E947"/>
    <mergeCell ref="G947:H947"/>
    <mergeCell ref="I947:J947"/>
    <mergeCell ref="A948:C948"/>
    <mergeCell ref="D948:E948"/>
    <mergeCell ref="G948:H948"/>
    <mergeCell ref="I948:J948"/>
    <mergeCell ref="A949:C949"/>
    <mergeCell ref="D949:E949"/>
    <mergeCell ref="G949:H949"/>
    <mergeCell ref="I949:J949"/>
    <mergeCell ref="I940:J940"/>
    <mergeCell ref="B936:B937"/>
    <mergeCell ref="C936:E937"/>
    <mergeCell ref="F936:G936"/>
    <mergeCell ref="H936:J936"/>
    <mergeCell ref="F937:J937"/>
    <mergeCell ref="A939:B939"/>
    <mergeCell ref="A940:C940"/>
    <mergeCell ref="E940:F940"/>
    <mergeCell ref="G940:H940"/>
    <mergeCell ref="A941:C941"/>
    <mergeCell ref="E941:F941"/>
    <mergeCell ref="G941:H941"/>
    <mergeCell ref="I941:J941"/>
    <mergeCell ref="A942:C942"/>
    <mergeCell ref="E942:F942"/>
    <mergeCell ref="G942:H942"/>
    <mergeCell ref="I942:J942"/>
    <mergeCell ref="F934:F935"/>
    <mergeCell ref="G934:G935"/>
    <mergeCell ref="A926:J926"/>
    <mergeCell ref="A928:B928"/>
    <mergeCell ref="C928:J928"/>
    <mergeCell ref="A929:B929"/>
    <mergeCell ref="C929:J929"/>
    <mergeCell ref="H934:J934"/>
    <mergeCell ref="A930:B930"/>
    <mergeCell ref="C930:J930"/>
    <mergeCell ref="A931:B931"/>
    <mergeCell ref="C931:J931"/>
    <mergeCell ref="A932:B932"/>
    <mergeCell ref="C932:E932"/>
    <mergeCell ref="F932:J932"/>
    <mergeCell ref="B934:B935"/>
    <mergeCell ref="C934:E935"/>
    <mergeCell ref="G919:H919"/>
    <mergeCell ref="I919:J919"/>
    <mergeCell ref="A917:F917"/>
    <mergeCell ref="G917:H917"/>
    <mergeCell ref="A921:F921"/>
    <mergeCell ref="G921:H921"/>
    <mergeCell ref="I921:J921"/>
    <mergeCell ref="A925:H925"/>
    <mergeCell ref="A924:F924"/>
    <mergeCell ref="G924:H924"/>
    <mergeCell ref="I924:J924"/>
    <mergeCell ref="I925:J925"/>
    <mergeCell ref="A922:F922"/>
    <mergeCell ref="G922:H922"/>
    <mergeCell ref="I922:J922"/>
    <mergeCell ref="A923:F923"/>
    <mergeCell ref="G923:H923"/>
    <mergeCell ref="I923:J923"/>
    <mergeCell ref="A915:F915"/>
    <mergeCell ref="A916:F916"/>
    <mergeCell ref="I915:J915"/>
    <mergeCell ref="I916:J916"/>
    <mergeCell ref="I911:J911"/>
    <mergeCell ref="I912:J912"/>
    <mergeCell ref="A909:B909"/>
    <mergeCell ref="E909:F909"/>
    <mergeCell ref="A911:B911"/>
    <mergeCell ref="E911:F911"/>
    <mergeCell ref="G915:H915"/>
    <mergeCell ref="G916:H916"/>
    <mergeCell ref="G911:H911"/>
    <mergeCell ref="G912:H912"/>
    <mergeCell ref="I917:J917"/>
    <mergeCell ref="A918:B918"/>
    <mergeCell ref="E918:F918"/>
    <mergeCell ref="G918:H918"/>
    <mergeCell ref="I918:J918"/>
    <mergeCell ref="A902:C902"/>
    <mergeCell ref="D902:E902"/>
    <mergeCell ref="G902:H902"/>
    <mergeCell ref="I902:J902"/>
    <mergeCell ref="A904:C904"/>
    <mergeCell ref="D904:E904"/>
    <mergeCell ref="G904:H904"/>
    <mergeCell ref="I904:J904"/>
    <mergeCell ref="A903:C903"/>
    <mergeCell ref="D903:E903"/>
    <mergeCell ref="G903:H903"/>
    <mergeCell ref="I903:J903"/>
    <mergeCell ref="I909:J909"/>
    <mergeCell ref="A910:B910"/>
    <mergeCell ref="E910:F910"/>
    <mergeCell ref="G910:H910"/>
    <mergeCell ref="I910:J910"/>
    <mergeCell ref="G909:H909"/>
    <mergeCell ref="I905:J905"/>
    <mergeCell ref="A908:B908"/>
    <mergeCell ref="E908:F908"/>
    <mergeCell ref="G908:H908"/>
    <mergeCell ref="I908:J908"/>
    <mergeCell ref="G905:H905"/>
    <mergeCell ref="G895:H895"/>
    <mergeCell ref="I895:J895"/>
    <mergeCell ref="A898:C898"/>
    <mergeCell ref="D898:E898"/>
    <mergeCell ref="G898:H898"/>
    <mergeCell ref="I898:J898"/>
    <mergeCell ref="A899:C899"/>
    <mergeCell ref="D899:E899"/>
    <mergeCell ref="G899:H899"/>
    <mergeCell ref="I899:J899"/>
    <mergeCell ref="A900:C900"/>
    <mergeCell ref="D900:E900"/>
    <mergeCell ref="G900:H900"/>
    <mergeCell ref="I900:J900"/>
    <mergeCell ref="A901:C901"/>
    <mergeCell ref="D901:E901"/>
    <mergeCell ref="G901:H901"/>
    <mergeCell ref="I901:J901"/>
    <mergeCell ref="I892:J892"/>
    <mergeCell ref="B888:B889"/>
    <mergeCell ref="C888:E889"/>
    <mergeCell ref="F888:G888"/>
    <mergeCell ref="H888:J888"/>
    <mergeCell ref="F889:J889"/>
    <mergeCell ref="A891:B891"/>
    <mergeCell ref="A892:C892"/>
    <mergeCell ref="E892:F892"/>
    <mergeCell ref="G892:H892"/>
    <mergeCell ref="A893:C893"/>
    <mergeCell ref="E893:F893"/>
    <mergeCell ref="G893:H893"/>
    <mergeCell ref="I893:J893"/>
    <mergeCell ref="A894:C894"/>
    <mergeCell ref="E894:F894"/>
    <mergeCell ref="G894:H894"/>
    <mergeCell ref="I894:J894"/>
    <mergeCell ref="I877:J877"/>
    <mergeCell ref="A877:H877"/>
    <mergeCell ref="I875:J875"/>
    <mergeCell ref="F886:F887"/>
    <mergeCell ref="G886:G887"/>
    <mergeCell ref="G875:H875"/>
    <mergeCell ref="A878:J878"/>
    <mergeCell ref="A880:B880"/>
    <mergeCell ref="C880:J880"/>
    <mergeCell ref="A881:B881"/>
    <mergeCell ref="C881:J881"/>
    <mergeCell ref="A876:F876"/>
    <mergeCell ref="G876:H876"/>
    <mergeCell ref="H886:J886"/>
    <mergeCell ref="A882:B882"/>
    <mergeCell ref="C882:J882"/>
    <mergeCell ref="A883:B883"/>
    <mergeCell ref="C883:J883"/>
    <mergeCell ref="A884:B884"/>
    <mergeCell ref="C884:E884"/>
    <mergeCell ref="F884:J884"/>
    <mergeCell ref="B886:B887"/>
    <mergeCell ref="C886:E887"/>
    <mergeCell ref="G869:H869"/>
    <mergeCell ref="I869:J869"/>
    <mergeCell ref="A870:B870"/>
    <mergeCell ref="E870:F870"/>
    <mergeCell ref="G870:H870"/>
    <mergeCell ref="I870:J870"/>
    <mergeCell ref="A869:F869"/>
    <mergeCell ref="A874:F874"/>
    <mergeCell ref="G874:H874"/>
    <mergeCell ref="I874:J874"/>
    <mergeCell ref="A875:F875"/>
    <mergeCell ref="G871:H871"/>
    <mergeCell ref="I871:J871"/>
    <mergeCell ref="A873:F873"/>
    <mergeCell ref="G873:H873"/>
    <mergeCell ref="I873:J873"/>
    <mergeCell ref="I876:J876"/>
    <mergeCell ref="A861:B861"/>
    <mergeCell ref="E861:F861"/>
    <mergeCell ref="G861:H861"/>
    <mergeCell ref="I861:J861"/>
    <mergeCell ref="A862:B862"/>
    <mergeCell ref="E862:F862"/>
    <mergeCell ref="G862:H862"/>
    <mergeCell ref="I862:J862"/>
    <mergeCell ref="A863:B863"/>
    <mergeCell ref="E863:F863"/>
    <mergeCell ref="G863:H863"/>
    <mergeCell ref="I863:J863"/>
    <mergeCell ref="G864:H864"/>
    <mergeCell ref="I864:J864"/>
    <mergeCell ref="G867:H867"/>
    <mergeCell ref="I867:J867"/>
    <mergeCell ref="G868:H868"/>
    <mergeCell ref="I868:J868"/>
    <mergeCell ref="A867:F867"/>
    <mergeCell ref="A868:F868"/>
    <mergeCell ref="A854:C854"/>
    <mergeCell ref="D854:E854"/>
    <mergeCell ref="G854:H854"/>
    <mergeCell ref="I854:J854"/>
    <mergeCell ref="A855:C855"/>
    <mergeCell ref="D855:E855"/>
    <mergeCell ref="G855:H855"/>
    <mergeCell ref="I855:J855"/>
    <mergeCell ref="A856:C856"/>
    <mergeCell ref="D856:E856"/>
    <mergeCell ref="G856:H856"/>
    <mergeCell ref="I856:J856"/>
    <mergeCell ref="G857:H857"/>
    <mergeCell ref="I857:J857"/>
    <mergeCell ref="A860:B860"/>
    <mergeCell ref="E860:F860"/>
    <mergeCell ref="G860:H860"/>
    <mergeCell ref="I860:J860"/>
    <mergeCell ref="G847:H847"/>
    <mergeCell ref="I847:J847"/>
    <mergeCell ref="A850:C850"/>
    <mergeCell ref="D850:E850"/>
    <mergeCell ref="G850:H850"/>
    <mergeCell ref="I850:J850"/>
    <mergeCell ref="A851:C851"/>
    <mergeCell ref="D851:E851"/>
    <mergeCell ref="G851:H851"/>
    <mergeCell ref="I851:J851"/>
    <mergeCell ref="A852:C852"/>
    <mergeCell ref="D852:E852"/>
    <mergeCell ref="G852:H852"/>
    <mergeCell ref="I852:J852"/>
    <mergeCell ref="A853:C853"/>
    <mergeCell ref="D853:E853"/>
    <mergeCell ref="G853:H853"/>
    <mergeCell ref="I853:J853"/>
    <mergeCell ref="I844:J844"/>
    <mergeCell ref="B840:B841"/>
    <mergeCell ref="C840:E841"/>
    <mergeCell ref="F840:G840"/>
    <mergeCell ref="H840:J840"/>
    <mergeCell ref="F841:J841"/>
    <mergeCell ref="A843:B843"/>
    <mergeCell ref="A844:C844"/>
    <mergeCell ref="E844:F844"/>
    <mergeCell ref="G844:H844"/>
    <mergeCell ref="A845:C845"/>
    <mergeCell ref="E845:F845"/>
    <mergeCell ref="G845:H845"/>
    <mergeCell ref="I845:J845"/>
    <mergeCell ref="A846:C846"/>
    <mergeCell ref="E846:F846"/>
    <mergeCell ref="G846:H846"/>
    <mergeCell ref="I846:J846"/>
    <mergeCell ref="A830:J830"/>
    <mergeCell ref="A832:B832"/>
    <mergeCell ref="C832:J832"/>
    <mergeCell ref="A833:B833"/>
    <mergeCell ref="C833:J833"/>
    <mergeCell ref="H838:J838"/>
    <mergeCell ref="A834:B834"/>
    <mergeCell ref="C834:J834"/>
    <mergeCell ref="A835:B835"/>
    <mergeCell ref="C835:J835"/>
    <mergeCell ref="A836:B836"/>
    <mergeCell ref="C836:E836"/>
    <mergeCell ref="F836:J836"/>
    <mergeCell ref="B838:B839"/>
    <mergeCell ref="C838:E839"/>
    <mergeCell ref="F838:F839"/>
    <mergeCell ref="G838:G839"/>
    <mergeCell ref="G821:H821"/>
    <mergeCell ref="I821:J821"/>
    <mergeCell ref="A822:B822"/>
    <mergeCell ref="E822:F822"/>
    <mergeCell ref="G822:H822"/>
    <mergeCell ref="I822:J822"/>
    <mergeCell ref="A821:F821"/>
    <mergeCell ref="G823:H823"/>
    <mergeCell ref="I823:J823"/>
    <mergeCell ref="A825:F825"/>
    <mergeCell ref="G825:H825"/>
    <mergeCell ref="I825:J825"/>
    <mergeCell ref="A829:H829"/>
    <mergeCell ref="A828:F828"/>
    <mergeCell ref="G828:H828"/>
    <mergeCell ref="I828:J828"/>
    <mergeCell ref="I829:J829"/>
    <mergeCell ref="A826:F826"/>
    <mergeCell ref="G826:H826"/>
    <mergeCell ref="I826:J826"/>
    <mergeCell ref="A827:F827"/>
    <mergeCell ref="G827:H827"/>
    <mergeCell ref="I827:J827"/>
    <mergeCell ref="A819:F819"/>
    <mergeCell ref="A820:F820"/>
    <mergeCell ref="A813:B813"/>
    <mergeCell ref="E813:F813"/>
    <mergeCell ref="A815:B815"/>
    <mergeCell ref="E815:F815"/>
    <mergeCell ref="G813:H813"/>
    <mergeCell ref="I813:J813"/>
    <mergeCell ref="A814:B814"/>
    <mergeCell ref="E814:F814"/>
    <mergeCell ref="G814:H814"/>
    <mergeCell ref="I814:J814"/>
    <mergeCell ref="G819:H819"/>
    <mergeCell ref="I819:J819"/>
    <mergeCell ref="G820:H820"/>
    <mergeCell ref="I820:J820"/>
    <mergeCell ref="G815:H815"/>
    <mergeCell ref="I815:J815"/>
    <mergeCell ref="G816:H816"/>
    <mergeCell ref="I816:J816"/>
    <mergeCell ref="A806:C806"/>
    <mergeCell ref="D806:E806"/>
    <mergeCell ref="G806:H806"/>
    <mergeCell ref="I806:J806"/>
    <mergeCell ref="A807:C807"/>
    <mergeCell ref="D807:E807"/>
    <mergeCell ref="G807:H807"/>
    <mergeCell ref="I807:J807"/>
    <mergeCell ref="A808:C808"/>
    <mergeCell ref="D808:E808"/>
    <mergeCell ref="G808:H808"/>
    <mergeCell ref="I808:J808"/>
    <mergeCell ref="G809:H809"/>
    <mergeCell ref="I809:J809"/>
    <mergeCell ref="A812:B812"/>
    <mergeCell ref="E812:F812"/>
    <mergeCell ref="G812:H812"/>
    <mergeCell ref="I812:J812"/>
    <mergeCell ref="G799:H799"/>
    <mergeCell ref="I799:J799"/>
    <mergeCell ref="A802:C802"/>
    <mergeCell ref="D802:E802"/>
    <mergeCell ref="G802:H802"/>
    <mergeCell ref="I802:J802"/>
    <mergeCell ref="A803:C803"/>
    <mergeCell ref="D803:E803"/>
    <mergeCell ref="G803:H803"/>
    <mergeCell ref="I803:J803"/>
    <mergeCell ref="A804:C804"/>
    <mergeCell ref="D804:E804"/>
    <mergeCell ref="G804:H804"/>
    <mergeCell ref="I804:J804"/>
    <mergeCell ref="A805:C805"/>
    <mergeCell ref="D805:E805"/>
    <mergeCell ref="G805:H805"/>
    <mergeCell ref="I805:J805"/>
    <mergeCell ref="I796:J796"/>
    <mergeCell ref="B792:B793"/>
    <mergeCell ref="C792:E793"/>
    <mergeCell ref="F792:G792"/>
    <mergeCell ref="H792:J792"/>
    <mergeCell ref="F793:J793"/>
    <mergeCell ref="A795:B795"/>
    <mergeCell ref="A796:C796"/>
    <mergeCell ref="E796:F796"/>
    <mergeCell ref="G796:H796"/>
    <mergeCell ref="A797:C797"/>
    <mergeCell ref="E797:F797"/>
    <mergeCell ref="G797:H797"/>
    <mergeCell ref="I797:J797"/>
    <mergeCell ref="A798:C798"/>
    <mergeCell ref="E798:F798"/>
    <mergeCell ref="G798:H798"/>
    <mergeCell ref="I798:J798"/>
    <mergeCell ref="A781:H781"/>
    <mergeCell ref="F790:F791"/>
    <mergeCell ref="G790:G791"/>
    <mergeCell ref="A785:B785"/>
    <mergeCell ref="C785:J785"/>
    <mergeCell ref="H790:J790"/>
    <mergeCell ref="A786:B786"/>
    <mergeCell ref="C786:J786"/>
    <mergeCell ref="A787:B787"/>
    <mergeCell ref="C787:J787"/>
    <mergeCell ref="I766:J766"/>
    <mergeCell ref="A778:F778"/>
    <mergeCell ref="G778:H778"/>
    <mergeCell ref="A782:J782"/>
    <mergeCell ref="A784:B784"/>
    <mergeCell ref="C784:J784"/>
    <mergeCell ref="A780:F780"/>
    <mergeCell ref="G780:H780"/>
    <mergeCell ref="I780:J780"/>
    <mergeCell ref="I781:J781"/>
    <mergeCell ref="A788:B788"/>
    <mergeCell ref="C788:E788"/>
    <mergeCell ref="F788:J788"/>
    <mergeCell ref="B790:B791"/>
    <mergeCell ref="C790:E791"/>
    <mergeCell ref="I773:J773"/>
    <mergeCell ref="A774:B774"/>
    <mergeCell ref="E774:F774"/>
    <mergeCell ref="G774:H774"/>
    <mergeCell ref="I774:J774"/>
    <mergeCell ref="A773:F773"/>
    <mergeCell ref="G773:H773"/>
    <mergeCell ref="I778:J778"/>
    <mergeCell ref="A779:F779"/>
    <mergeCell ref="G779:H779"/>
    <mergeCell ref="I779:J779"/>
    <mergeCell ref="G775:H775"/>
    <mergeCell ref="I775:J775"/>
    <mergeCell ref="A777:F777"/>
    <mergeCell ref="G777:H777"/>
    <mergeCell ref="I777:J777"/>
    <mergeCell ref="I772:J772"/>
    <mergeCell ref="A772:F772"/>
    <mergeCell ref="I759:J759"/>
    <mergeCell ref="A760:C760"/>
    <mergeCell ref="D760:E760"/>
    <mergeCell ref="G760:H760"/>
    <mergeCell ref="I760:J760"/>
    <mergeCell ref="A759:C759"/>
    <mergeCell ref="D759:E759"/>
    <mergeCell ref="G759:H759"/>
    <mergeCell ref="G772:H772"/>
    <mergeCell ref="G761:H761"/>
    <mergeCell ref="E766:F766"/>
    <mergeCell ref="G766:H766"/>
    <mergeCell ref="A771:F771"/>
    <mergeCell ref="A766:B766"/>
    <mergeCell ref="A765:B765"/>
    <mergeCell ref="E765:F765"/>
    <mergeCell ref="G765:H765"/>
    <mergeCell ref="I761:J761"/>
    <mergeCell ref="A764:B764"/>
    <mergeCell ref="E764:F764"/>
    <mergeCell ref="G764:H764"/>
    <mergeCell ref="I764:J764"/>
    <mergeCell ref="I765:J765"/>
    <mergeCell ref="A767:B767"/>
    <mergeCell ref="E767:F767"/>
    <mergeCell ref="G767:H767"/>
    <mergeCell ref="I767:J767"/>
    <mergeCell ref="G768:H768"/>
    <mergeCell ref="I768:J768"/>
    <mergeCell ref="G771:H771"/>
    <mergeCell ref="I771:J771"/>
    <mergeCell ref="A754:C754"/>
    <mergeCell ref="D754:E754"/>
    <mergeCell ref="G754:H754"/>
    <mergeCell ref="I754:J754"/>
    <mergeCell ref="A755:C755"/>
    <mergeCell ref="D755:E755"/>
    <mergeCell ref="G755:H755"/>
    <mergeCell ref="I755:J755"/>
    <mergeCell ref="A756:C756"/>
    <mergeCell ref="D756:E756"/>
    <mergeCell ref="G756:H756"/>
    <mergeCell ref="I756:J756"/>
    <mergeCell ref="A758:C758"/>
    <mergeCell ref="D758:E758"/>
    <mergeCell ref="G758:H758"/>
    <mergeCell ref="I758:J758"/>
    <mergeCell ref="A757:C757"/>
    <mergeCell ref="D757:E757"/>
    <mergeCell ref="G757:H757"/>
    <mergeCell ref="I757:J757"/>
    <mergeCell ref="A748:C748"/>
    <mergeCell ref="E748:F748"/>
    <mergeCell ref="G748:H748"/>
    <mergeCell ref="B744:B745"/>
    <mergeCell ref="C744:E745"/>
    <mergeCell ref="F744:G744"/>
    <mergeCell ref="H744:J744"/>
    <mergeCell ref="F745:J745"/>
    <mergeCell ref="A747:B747"/>
    <mergeCell ref="I748:J748"/>
    <mergeCell ref="I749:J749"/>
    <mergeCell ref="A750:C750"/>
    <mergeCell ref="E750:F750"/>
    <mergeCell ref="G750:H750"/>
    <mergeCell ref="I750:J750"/>
    <mergeCell ref="G751:H751"/>
    <mergeCell ref="I751:J751"/>
    <mergeCell ref="A749:C749"/>
    <mergeCell ref="E749:F749"/>
    <mergeCell ref="G749:H749"/>
    <mergeCell ref="G732:H732"/>
    <mergeCell ref="I732:J732"/>
    <mergeCell ref="I733:J733"/>
    <mergeCell ref="A733:H733"/>
    <mergeCell ref="A730:F730"/>
    <mergeCell ref="G730:H730"/>
    <mergeCell ref="I730:J730"/>
    <mergeCell ref="A731:F731"/>
    <mergeCell ref="G731:H731"/>
    <mergeCell ref="I731:J731"/>
    <mergeCell ref="C742:E743"/>
    <mergeCell ref="F742:F743"/>
    <mergeCell ref="G742:G743"/>
    <mergeCell ref="A734:J734"/>
    <mergeCell ref="A736:B736"/>
    <mergeCell ref="C736:J736"/>
    <mergeCell ref="A737:B737"/>
    <mergeCell ref="C737:J737"/>
    <mergeCell ref="A732:F732"/>
    <mergeCell ref="H742:J742"/>
    <mergeCell ref="A738:B738"/>
    <mergeCell ref="C738:J738"/>
    <mergeCell ref="A739:B739"/>
    <mergeCell ref="C739:J739"/>
    <mergeCell ref="A740:B740"/>
    <mergeCell ref="C740:E740"/>
    <mergeCell ref="F740:J740"/>
    <mergeCell ref="B742:B743"/>
    <mergeCell ref="G720:H720"/>
    <mergeCell ref="I720:J720"/>
    <mergeCell ref="I726:J726"/>
    <mergeCell ref="A725:F725"/>
    <mergeCell ref="G723:H723"/>
    <mergeCell ref="I723:J723"/>
    <mergeCell ref="G724:H724"/>
    <mergeCell ref="I724:J724"/>
    <mergeCell ref="A723:F723"/>
    <mergeCell ref="A724:F724"/>
    <mergeCell ref="G727:H727"/>
    <mergeCell ref="I727:J727"/>
    <mergeCell ref="A729:F729"/>
    <mergeCell ref="G729:H729"/>
    <mergeCell ref="I729:J729"/>
    <mergeCell ref="G725:H725"/>
    <mergeCell ref="I725:J725"/>
    <mergeCell ref="A726:B726"/>
    <mergeCell ref="E726:F726"/>
    <mergeCell ref="G726:H726"/>
    <mergeCell ref="G713:H713"/>
    <mergeCell ref="I713:J713"/>
    <mergeCell ref="A716:B716"/>
    <mergeCell ref="E716:F716"/>
    <mergeCell ref="G716:H716"/>
    <mergeCell ref="I716:J716"/>
    <mergeCell ref="A717:B717"/>
    <mergeCell ref="E717:F717"/>
    <mergeCell ref="G717:H717"/>
    <mergeCell ref="I717:J717"/>
    <mergeCell ref="A718:B718"/>
    <mergeCell ref="E718:F718"/>
    <mergeCell ref="G718:H718"/>
    <mergeCell ref="I718:J718"/>
    <mergeCell ref="A719:B719"/>
    <mergeCell ref="E719:F719"/>
    <mergeCell ref="G719:H719"/>
    <mergeCell ref="I719:J719"/>
    <mergeCell ref="A708:C708"/>
    <mergeCell ref="D708:E708"/>
    <mergeCell ref="G708:H708"/>
    <mergeCell ref="I708:J708"/>
    <mergeCell ref="A709:C709"/>
    <mergeCell ref="D709:E709"/>
    <mergeCell ref="G709:H709"/>
    <mergeCell ref="I709:J709"/>
    <mergeCell ref="A710:C710"/>
    <mergeCell ref="D710:E710"/>
    <mergeCell ref="G710:H710"/>
    <mergeCell ref="I710:J710"/>
    <mergeCell ref="A711:C711"/>
    <mergeCell ref="D711:E711"/>
    <mergeCell ref="G711:H711"/>
    <mergeCell ref="I711:J711"/>
    <mergeCell ref="A712:C712"/>
    <mergeCell ref="D712:E712"/>
    <mergeCell ref="G712:H712"/>
    <mergeCell ref="I712:J712"/>
    <mergeCell ref="A701:C701"/>
    <mergeCell ref="E701:F701"/>
    <mergeCell ref="G701:H701"/>
    <mergeCell ref="I701:J701"/>
    <mergeCell ref="A702:C702"/>
    <mergeCell ref="E702:F702"/>
    <mergeCell ref="G702:H702"/>
    <mergeCell ref="I702:J702"/>
    <mergeCell ref="G703:H703"/>
    <mergeCell ref="I703:J703"/>
    <mergeCell ref="A706:C706"/>
    <mergeCell ref="D706:E706"/>
    <mergeCell ref="G706:H706"/>
    <mergeCell ref="I706:J706"/>
    <mergeCell ref="A707:C707"/>
    <mergeCell ref="D707:E707"/>
    <mergeCell ref="G707:H707"/>
    <mergeCell ref="I707:J707"/>
    <mergeCell ref="C691:J691"/>
    <mergeCell ref="A692:B692"/>
    <mergeCell ref="F692:J692"/>
    <mergeCell ref="A691:B691"/>
    <mergeCell ref="B694:B695"/>
    <mergeCell ref="C694:E695"/>
    <mergeCell ref="F694:F695"/>
    <mergeCell ref="C692:E692"/>
    <mergeCell ref="G694:G695"/>
    <mergeCell ref="H694:J694"/>
    <mergeCell ref="I700:J700"/>
    <mergeCell ref="B696:B697"/>
    <mergeCell ref="C696:E697"/>
    <mergeCell ref="F696:G696"/>
    <mergeCell ref="H696:J696"/>
    <mergeCell ref="F697:J697"/>
    <mergeCell ref="A699:B699"/>
    <mergeCell ref="A700:C700"/>
    <mergeCell ref="E700:F700"/>
    <mergeCell ref="G700:H700"/>
    <mergeCell ref="A690:B690"/>
    <mergeCell ref="C690:J690"/>
    <mergeCell ref="C688:J688"/>
    <mergeCell ref="A689:B689"/>
    <mergeCell ref="C689:J689"/>
    <mergeCell ref="A681:F681"/>
    <mergeCell ref="G681:H681"/>
    <mergeCell ref="I681:J681"/>
    <mergeCell ref="A684:F684"/>
    <mergeCell ref="A686:J686"/>
    <mergeCell ref="A688:B688"/>
    <mergeCell ref="G684:H684"/>
    <mergeCell ref="I684:J684"/>
    <mergeCell ref="I685:J685"/>
    <mergeCell ref="A685:H685"/>
    <mergeCell ref="A682:F682"/>
    <mergeCell ref="G682:H682"/>
    <mergeCell ref="I682:J682"/>
    <mergeCell ref="A683:F683"/>
    <mergeCell ref="G683:H683"/>
    <mergeCell ref="I683:J683"/>
    <mergeCell ref="G670:H670"/>
    <mergeCell ref="I670:J670"/>
    <mergeCell ref="G669:H669"/>
    <mergeCell ref="I669:J669"/>
    <mergeCell ref="E669:F669"/>
    <mergeCell ref="A670:B670"/>
    <mergeCell ref="E670:F670"/>
    <mergeCell ref="G679:H679"/>
    <mergeCell ref="I679:J679"/>
    <mergeCell ref="I672:J672"/>
    <mergeCell ref="I678:J678"/>
    <mergeCell ref="G675:H675"/>
    <mergeCell ref="I675:J675"/>
    <mergeCell ref="G676:H676"/>
    <mergeCell ref="G678:H678"/>
    <mergeCell ref="G677:H677"/>
    <mergeCell ref="I677:J677"/>
    <mergeCell ref="A678:B678"/>
    <mergeCell ref="E678:F678"/>
    <mergeCell ref="A677:F677"/>
    <mergeCell ref="E671:F671"/>
    <mergeCell ref="G671:H671"/>
    <mergeCell ref="I671:J671"/>
    <mergeCell ref="G672:H672"/>
    <mergeCell ref="A675:F675"/>
    <mergeCell ref="A676:F676"/>
    <mergeCell ref="I676:J676"/>
    <mergeCell ref="A671:B671"/>
    <mergeCell ref="A662:C662"/>
    <mergeCell ref="D662:E662"/>
    <mergeCell ref="G662:H662"/>
    <mergeCell ref="I662:J662"/>
    <mergeCell ref="I663:J663"/>
    <mergeCell ref="G665:H665"/>
    <mergeCell ref="I665:J665"/>
    <mergeCell ref="A664:C664"/>
    <mergeCell ref="D664:E664"/>
    <mergeCell ref="G664:H664"/>
    <mergeCell ref="I664:J664"/>
    <mergeCell ref="A668:B668"/>
    <mergeCell ref="E668:F668"/>
    <mergeCell ref="A669:B669"/>
    <mergeCell ref="A663:C663"/>
    <mergeCell ref="D663:E663"/>
    <mergeCell ref="G663:H663"/>
    <mergeCell ref="G668:H668"/>
    <mergeCell ref="I668:J668"/>
    <mergeCell ref="G655:H655"/>
    <mergeCell ref="I655:J655"/>
    <mergeCell ref="A658:C658"/>
    <mergeCell ref="D658:E658"/>
    <mergeCell ref="G658:H658"/>
    <mergeCell ref="I658:J658"/>
    <mergeCell ref="A659:C659"/>
    <mergeCell ref="D659:E659"/>
    <mergeCell ref="G659:H659"/>
    <mergeCell ref="I659:J659"/>
    <mergeCell ref="A660:C660"/>
    <mergeCell ref="D660:E660"/>
    <mergeCell ref="G660:H660"/>
    <mergeCell ref="I660:J660"/>
    <mergeCell ref="A661:C661"/>
    <mergeCell ref="D661:E661"/>
    <mergeCell ref="G661:H661"/>
    <mergeCell ref="I661:J661"/>
    <mergeCell ref="I652:J652"/>
    <mergeCell ref="B648:B649"/>
    <mergeCell ref="C648:E649"/>
    <mergeCell ref="F648:G648"/>
    <mergeCell ref="H648:J648"/>
    <mergeCell ref="F649:J649"/>
    <mergeCell ref="A651:B651"/>
    <mergeCell ref="A652:C652"/>
    <mergeCell ref="E652:F652"/>
    <mergeCell ref="G652:H652"/>
    <mergeCell ref="A653:C653"/>
    <mergeCell ref="E653:F653"/>
    <mergeCell ref="G653:H653"/>
    <mergeCell ref="I653:J653"/>
    <mergeCell ref="A654:C654"/>
    <mergeCell ref="E654:F654"/>
    <mergeCell ref="G654:H654"/>
    <mergeCell ref="I654:J654"/>
    <mergeCell ref="A636:F636"/>
    <mergeCell ref="G636:H636"/>
    <mergeCell ref="I636:J636"/>
    <mergeCell ref="A626:F626"/>
    <mergeCell ref="A627:F627"/>
    <mergeCell ref="A629:F629"/>
    <mergeCell ref="G631:H631"/>
    <mergeCell ref="G629:H629"/>
    <mergeCell ref="A630:B630"/>
    <mergeCell ref="E630:F630"/>
    <mergeCell ref="G635:H635"/>
    <mergeCell ref="I635:J635"/>
    <mergeCell ref="I631:J631"/>
    <mergeCell ref="A633:F633"/>
    <mergeCell ref="G633:H633"/>
    <mergeCell ref="I633:J633"/>
    <mergeCell ref="H646:J646"/>
    <mergeCell ref="A642:B642"/>
    <mergeCell ref="C642:J642"/>
    <mergeCell ref="A643:B643"/>
    <mergeCell ref="C643:J643"/>
    <mergeCell ref="A644:B644"/>
    <mergeCell ref="B646:B647"/>
    <mergeCell ref="C646:E647"/>
    <mergeCell ref="F646:F647"/>
    <mergeCell ref="G646:G647"/>
    <mergeCell ref="A637:H637"/>
    <mergeCell ref="A634:F634"/>
    <mergeCell ref="G634:H634"/>
    <mergeCell ref="I634:J634"/>
    <mergeCell ref="C644:E644"/>
    <mergeCell ref="F644:J644"/>
    <mergeCell ref="A620:B620"/>
    <mergeCell ref="E620:F620"/>
    <mergeCell ref="G620:H620"/>
    <mergeCell ref="I620:J620"/>
    <mergeCell ref="A621:B621"/>
    <mergeCell ref="E621:F621"/>
    <mergeCell ref="G621:H621"/>
    <mergeCell ref="I621:J621"/>
    <mergeCell ref="A622:B622"/>
    <mergeCell ref="E622:F622"/>
    <mergeCell ref="G622:H622"/>
    <mergeCell ref="I622:J622"/>
    <mergeCell ref="G623:H623"/>
    <mergeCell ref="I623:J623"/>
    <mergeCell ref="G630:H630"/>
    <mergeCell ref="I630:J630"/>
    <mergeCell ref="G626:H626"/>
    <mergeCell ref="I626:J626"/>
    <mergeCell ref="G627:H627"/>
    <mergeCell ref="I627:J627"/>
    <mergeCell ref="I629:J629"/>
    <mergeCell ref="A613:C613"/>
    <mergeCell ref="D613:E613"/>
    <mergeCell ref="G613:H613"/>
    <mergeCell ref="I613:J613"/>
    <mergeCell ref="A614:C614"/>
    <mergeCell ref="D614:E614"/>
    <mergeCell ref="G614:H614"/>
    <mergeCell ref="I614:J614"/>
    <mergeCell ref="A615:C615"/>
    <mergeCell ref="D615:E615"/>
    <mergeCell ref="G615:H615"/>
    <mergeCell ref="I615:J615"/>
    <mergeCell ref="G616:H616"/>
    <mergeCell ref="I616:J616"/>
    <mergeCell ref="A619:B619"/>
    <mergeCell ref="E619:F619"/>
    <mergeCell ref="G619:H619"/>
    <mergeCell ref="I619:J619"/>
    <mergeCell ref="G606:H606"/>
    <mergeCell ref="I606:J606"/>
    <mergeCell ref="A609:C609"/>
    <mergeCell ref="D609:E609"/>
    <mergeCell ref="G609:H609"/>
    <mergeCell ref="I609:J609"/>
    <mergeCell ref="A610:C610"/>
    <mergeCell ref="D610:E610"/>
    <mergeCell ref="G610:H610"/>
    <mergeCell ref="I610:J610"/>
    <mergeCell ref="A611:C611"/>
    <mergeCell ref="D611:E611"/>
    <mergeCell ref="G611:H611"/>
    <mergeCell ref="I611:J611"/>
    <mergeCell ref="A612:C612"/>
    <mergeCell ref="D612:E612"/>
    <mergeCell ref="G612:H612"/>
    <mergeCell ref="I612:J612"/>
    <mergeCell ref="I601:J601"/>
    <mergeCell ref="B597:B598"/>
    <mergeCell ref="C597:E598"/>
    <mergeCell ref="F597:G597"/>
    <mergeCell ref="H597:J597"/>
    <mergeCell ref="F598:J598"/>
    <mergeCell ref="A600:B600"/>
    <mergeCell ref="A601:C601"/>
    <mergeCell ref="E601:F601"/>
    <mergeCell ref="G601:H601"/>
    <mergeCell ref="A602:C602"/>
    <mergeCell ref="E602:F602"/>
    <mergeCell ref="G602:H602"/>
    <mergeCell ref="I602:J602"/>
    <mergeCell ref="A605:C605"/>
    <mergeCell ref="E605:F605"/>
    <mergeCell ref="G605:H605"/>
    <mergeCell ref="I605:J605"/>
    <mergeCell ref="I604:J604"/>
    <mergeCell ref="A589:B589"/>
    <mergeCell ref="C589:J589"/>
    <mergeCell ref="A590:B590"/>
    <mergeCell ref="C590:J590"/>
    <mergeCell ref="A585:F585"/>
    <mergeCell ref="G585:H585"/>
    <mergeCell ref="I585:J585"/>
    <mergeCell ref="I586:J586"/>
    <mergeCell ref="A586:H586"/>
    <mergeCell ref="H595:J595"/>
    <mergeCell ref="A591:B591"/>
    <mergeCell ref="C591:J591"/>
    <mergeCell ref="A592:B592"/>
    <mergeCell ref="C592:J592"/>
    <mergeCell ref="A593:B593"/>
    <mergeCell ref="B595:B596"/>
    <mergeCell ref="C595:E596"/>
    <mergeCell ref="F595:F596"/>
    <mergeCell ref="G595:G596"/>
    <mergeCell ref="G580:H580"/>
    <mergeCell ref="I580:J580"/>
    <mergeCell ref="A582:F582"/>
    <mergeCell ref="G582:H582"/>
    <mergeCell ref="I582:J582"/>
    <mergeCell ref="G578:H578"/>
    <mergeCell ref="I578:J578"/>
    <mergeCell ref="A579:B579"/>
    <mergeCell ref="E579:F579"/>
    <mergeCell ref="G579:H579"/>
    <mergeCell ref="A583:F583"/>
    <mergeCell ref="G583:H583"/>
    <mergeCell ref="I583:J583"/>
    <mergeCell ref="A584:F584"/>
    <mergeCell ref="G584:H584"/>
    <mergeCell ref="I584:J584"/>
    <mergeCell ref="A587:J587"/>
    <mergeCell ref="A572:B572"/>
    <mergeCell ref="E572:F572"/>
    <mergeCell ref="G572:H572"/>
    <mergeCell ref="I572:J572"/>
    <mergeCell ref="A571:B571"/>
    <mergeCell ref="E571:F571"/>
    <mergeCell ref="G571:H571"/>
    <mergeCell ref="I571:J571"/>
    <mergeCell ref="G573:H573"/>
    <mergeCell ref="I573:J573"/>
    <mergeCell ref="I579:J579"/>
    <mergeCell ref="A578:F578"/>
    <mergeCell ref="G576:H576"/>
    <mergeCell ref="I576:J576"/>
    <mergeCell ref="G577:H577"/>
    <mergeCell ref="I577:J577"/>
    <mergeCell ref="A576:F576"/>
    <mergeCell ref="A577:F577"/>
    <mergeCell ref="E555:F555"/>
    <mergeCell ref="G555:H555"/>
    <mergeCell ref="I555:J555"/>
    <mergeCell ref="A559:C559"/>
    <mergeCell ref="D559:E559"/>
    <mergeCell ref="G559:H559"/>
    <mergeCell ref="I559:J559"/>
    <mergeCell ref="A570:B570"/>
    <mergeCell ref="E570:F570"/>
    <mergeCell ref="G564:H564"/>
    <mergeCell ref="I564:J564"/>
    <mergeCell ref="A565:C565"/>
    <mergeCell ref="D565:E565"/>
    <mergeCell ref="G565:H565"/>
    <mergeCell ref="I565:J565"/>
    <mergeCell ref="A564:C564"/>
    <mergeCell ref="D564:E564"/>
    <mergeCell ref="G566:H566"/>
    <mergeCell ref="I566:J566"/>
    <mergeCell ref="A569:B569"/>
    <mergeCell ref="E569:F569"/>
    <mergeCell ref="G569:H569"/>
    <mergeCell ref="I569:J569"/>
    <mergeCell ref="G570:H570"/>
    <mergeCell ref="I570:J570"/>
    <mergeCell ref="E553:F553"/>
    <mergeCell ref="G553:H553"/>
    <mergeCell ref="I553:J553"/>
    <mergeCell ref="A552:B552"/>
    <mergeCell ref="A553:C553"/>
    <mergeCell ref="A539:J539"/>
    <mergeCell ref="A541:B541"/>
    <mergeCell ref="C541:J541"/>
    <mergeCell ref="A538:H538"/>
    <mergeCell ref="A563:C563"/>
    <mergeCell ref="D563:E563"/>
    <mergeCell ref="A562:C562"/>
    <mergeCell ref="D562:E562"/>
    <mergeCell ref="A554:C554"/>
    <mergeCell ref="E554:F554"/>
    <mergeCell ref="G563:H563"/>
    <mergeCell ref="I563:J563"/>
    <mergeCell ref="A560:C560"/>
    <mergeCell ref="D560:E560"/>
    <mergeCell ref="G560:H560"/>
    <mergeCell ref="I560:J560"/>
    <mergeCell ref="A561:C561"/>
    <mergeCell ref="D561:E561"/>
    <mergeCell ref="G562:H562"/>
    <mergeCell ref="I562:J562"/>
    <mergeCell ref="G561:H561"/>
    <mergeCell ref="I561:J561"/>
    <mergeCell ref="G556:H556"/>
    <mergeCell ref="I556:J556"/>
    <mergeCell ref="G554:H554"/>
    <mergeCell ref="I554:J554"/>
    <mergeCell ref="A555:C555"/>
    <mergeCell ref="A544:B544"/>
    <mergeCell ref="C544:J544"/>
    <mergeCell ref="A545:B545"/>
    <mergeCell ref="A531:B531"/>
    <mergeCell ref="E531:F531"/>
    <mergeCell ref="G531:H531"/>
    <mergeCell ref="A528:F528"/>
    <mergeCell ref="A529:F529"/>
    <mergeCell ref="C549:E550"/>
    <mergeCell ref="F549:G549"/>
    <mergeCell ref="H549:J549"/>
    <mergeCell ref="F550:J550"/>
    <mergeCell ref="B547:B548"/>
    <mergeCell ref="C547:E548"/>
    <mergeCell ref="F547:F548"/>
    <mergeCell ref="G547:G548"/>
    <mergeCell ref="B549:B550"/>
    <mergeCell ref="C545:E545"/>
    <mergeCell ref="H547:J547"/>
    <mergeCell ref="A536:F536"/>
    <mergeCell ref="G534:H534"/>
    <mergeCell ref="I534:J534"/>
    <mergeCell ref="I529:J529"/>
    <mergeCell ref="G530:H530"/>
    <mergeCell ref="I530:J530"/>
    <mergeCell ref="A542:B542"/>
    <mergeCell ref="C542:J542"/>
    <mergeCell ref="A543:B543"/>
    <mergeCell ref="C543:J543"/>
    <mergeCell ref="I538:J538"/>
    <mergeCell ref="G536:H536"/>
    <mergeCell ref="I536:J536"/>
    <mergeCell ref="E522:F522"/>
    <mergeCell ref="G522:H522"/>
    <mergeCell ref="I522:J522"/>
    <mergeCell ref="G508:H508"/>
    <mergeCell ref="G521:H521"/>
    <mergeCell ref="G514:H514"/>
    <mergeCell ref="A515:C515"/>
    <mergeCell ref="D515:E515"/>
    <mergeCell ref="A517:C517"/>
    <mergeCell ref="A513:C513"/>
    <mergeCell ref="D513:E513"/>
    <mergeCell ref="G516:H516"/>
    <mergeCell ref="I516:J516"/>
    <mergeCell ref="A516:C516"/>
    <mergeCell ref="I518:J518"/>
    <mergeCell ref="G517:H517"/>
    <mergeCell ref="G518:H518"/>
    <mergeCell ref="I517:J517"/>
    <mergeCell ref="D516:E516"/>
    <mergeCell ref="I521:J521"/>
    <mergeCell ref="E521:F521"/>
    <mergeCell ref="A522:B522"/>
    <mergeCell ref="G532:H532"/>
    <mergeCell ref="I532:J532"/>
    <mergeCell ref="G524:H524"/>
    <mergeCell ref="I525:J525"/>
    <mergeCell ref="I524:J524"/>
    <mergeCell ref="G529:H529"/>
    <mergeCell ref="A537:F537"/>
    <mergeCell ref="G537:H537"/>
    <mergeCell ref="I537:J537"/>
    <mergeCell ref="A530:F530"/>
    <mergeCell ref="G525:H525"/>
    <mergeCell ref="A524:B524"/>
    <mergeCell ref="E524:F524"/>
    <mergeCell ref="I531:J531"/>
    <mergeCell ref="G528:H528"/>
    <mergeCell ref="I528:J528"/>
    <mergeCell ref="A534:F534"/>
    <mergeCell ref="A523:B523"/>
    <mergeCell ref="E523:F523"/>
    <mergeCell ref="G523:H523"/>
    <mergeCell ref="I523:J523"/>
    <mergeCell ref="A521:B521"/>
    <mergeCell ref="A535:F535"/>
    <mergeCell ref="G535:H535"/>
    <mergeCell ref="I535:J535"/>
    <mergeCell ref="C495:J495"/>
    <mergeCell ref="A496:B496"/>
    <mergeCell ref="C496:J496"/>
    <mergeCell ref="A497:B497"/>
    <mergeCell ref="C497:E497"/>
    <mergeCell ref="B499:B500"/>
    <mergeCell ref="C499:E500"/>
    <mergeCell ref="F499:F500"/>
    <mergeCell ref="G499:G500"/>
    <mergeCell ref="H499:J499"/>
    <mergeCell ref="A495:B495"/>
    <mergeCell ref="D512:E512"/>
    <mergeCell ref="G512:H512"/>
    <mergeCell ref="I512:J512"/>
    <mergeCell ref="A507:C507"/>
    <mergeCell ref="I508:J508"/>
    <mergeCell ref="A511:C511"/>
    <mergeCell ref="D511:E511"/>
    <mergeCell ref="A512:C512"/>
    <mergeCell ref="G511:H511"/>
    <mergeCell ref="B501:B502"/>
    <mergeCell ref="G507:H507"/>
    <mergeCell ref="A506:C506"/>
    <mergeCell ref="E506:F506"/>
    <mergeCell ref="G506:H506"/>
    <mergeCell ref="E507:F507"/>
    <mergeCell ref="I470:J470"/>
    <mergeCell ref="E473:F473"/>
    <mergeCell ref="G473:H473"/>
    <mergeCell ref="I473:J473"/>
    <mergeCell ref="A489:F489"/>
    <mergeCell ref="G470:H470"/>
    <mergeCell ref="A474:B474"/>
    <mergeCell ref="E474:F474"/>
    <mergeCell ref="G474:H474"/>
    <mergeCell ref="A473:B473"/>
    <mergeCell ref="I487:J487"/>
    <mergeCell ref="A475:B475"/>
    <mergeCell ref="E475:F475"/>
    <mergeCell ref="A476:B476"/>
    <mergeCell ref="E476:F476"/>
    <mergeCell ref="G476:H476"/>
    <mergeCell ref="I476:J476"/>
    <mergeCell ref="A488:F488"/>
    <mergeCell ref="A482:F482"/>
    <mergeCell ref="G475:H475"/>
    <mergeCell ref="I484:J484"/>
    <mergeCell ref="I486:J486"/>
    <mergeCell ref="G486:H486"/>
    <mergeCell ref="I474:J474"/>
    <mergeCell ref="I475:J475"/>
    <mergeCell ref="A487:F487"/>
    <mergeCell ref="G487:H487"/>
    <mergeCell ref="G477:H477"/>
    <mergeCell ref="I477:J477"/>
    <mergeCell ref="G480:H480"/>
    <mergeCell ref="I480:J480"/>
    <mergeCell ref="G481:H481"/>
    <mergeCell ref="I490:J490"/>
    <mergeCell ref="I489:J489"/>
    <mergeCell ref="A490:H490"/>
    <mergeCell ref="I514:J514"/>
    <mergeCell ref="G513:H513"/>
    <mergeCell ref="I513:J513"/>
    <mergeCell ref="I515:J515"/>
    <mergeCell ref="D517:E517"/>
    <mergeCell ref="D514:E514"/>
    <mergeCell ref="I505:J505"/>
    <mergeCell ref="I507:J507"/>
    <mergeCell ref="I506:J506"/>
    <mergeCell ref="F497:J497"/>
    <mergeCell ref="A514:C514"/>
    <mergeCell ref="G489:H489"/>
    <mergeCell ref="G488:H488"/>
    <mergeCell ref="I488:J488"/>
    <mergeCell ref="C493:J493"/>
    <mergeCell ref="A494:B494"/>
    <mergeCell ref="C494:J494"/>
    <mergeCell ref="F501:G501"/>
    <mergeCell ref="H501:J501"/>
    <mergeCell ref="A491:J491"/>
    <mergeCell ref="A493:B493"/>
    <mergeCell ref="C501:E502"/>
    <mergeCell ref="I511:J511"/>
    <mergeCell ref="F502:J502"/>
    <mergeCell ref="A504:B504"/>
    <mergeCell ref="A505:C505"/>
    <mergeCell ref="E505:F505"/>
    <mergeCell ref="G505:H505"/>
    <mergeCell ref="G515:H515"/>
    <mergeCell ref="I481:J481"/>
    <mergeCell ref="A486:F486"/>
    <mergeCell ref="G484:H484"/>
    <mergeCell ref="G482:H482"/>
    <mergeCell ref="I482:J482"/>
    <mergeCell ref="A483:B483"/>
    <mergeCell ref="E483:F483"/>
    <mergeCell ref="G483:H483"/>
    <mergeCell ref="I483:J483"/>
    <mergeCell ref="A481:F481"/>
    <mergeCell ref="I463:J463"/>
    <mergeCell ref="A464:C464"/>
    <mergeCell ref="D464:E464"/>
    <mergeCell ref="G464:H464"/>
    <mergeCell ref="I464:J464"/>
    <mergeCell ref="A463:C463"/>
    <mergeCell ref="D463:E463"/>
    <mergeCell ref="G463:H463"/>
    <mergeCell ref="A465:C465"/>
    <mergeCell ref="D465:E465"/>
    <mergeCell ref="G465:H465"/>
    <mergeCell ref="I465:J465"/>
    <mergeCell ref="A467:C467"/>
    <mergeCell ref="D467:E467"/>
    <mergeCell ref="G467:H467"/>
    <mergeCell ref="I467:J467"/>
    <mergeCell ref="I469:J469"/>
    <mergeCell ref="A468:C468"/>
    <mergeCell ref="D468:E468"/>
    <mergeCell ref="G468:H468"/>
    <mergeCell ref="I468:J468"/>
    <mergeCell ref="A469:C469"/>
    <mergeCell ref="D469:E469"/>
    <mergeCell ref="G469:H469"/>
    <mergeCell ref="H452:J452"/>
    <mergeCell ref="F453:J453"/>
    <mergeCell ref="B450:B451"/>
    <mergeCell ref="G459:H459"/>
    <mergeCell ref="I459:J459"/>
    <mergeCell ref="C450:E451"/>
    <mergeCell ref="F450:F451"/>
    <mergeCell ref="G450:G451"/>
    <mergeCell ref="H450:J450"/>
    <mergeCell ref="I456:J456"/>
    <mergeCell ref="A457:C457"/>
    <mergeCell ref="E457:F457"/>
    <mergeCell ref="A456:C456"/>
    <mergeCell ref="A462:C462"/>
    <mergeCell ref="D462:E462"/>
    <mergeCell ref="G462:H462"/>
    <mergeCell ref="I462:J462"/>
    <mergeCell ref="G458:H458"/>
    <mergeCell ref="G457:H457"/>
    <mergeCell ref="I457:J457"/>
    <mergeCell ref="A458:C458"/>
    <mergeCell ref="E458:F458"/>
    <mergeCell ref="I458:J458"/>
    <mergeCell ref="E456:F456"/>
    <mergeCell ref="G456:H456"/>
    <mergeCell ref="A455:B455"/>
    <mergeCell ref="B452:B453"/>
    <mergeCell ref="C452:E453"/>
    <mergeCell ref="F452:G452"/>
    <mergeCell ref="A448:B448"/>
    <mergeCell ref="C448:E448"/>
    <mergeCell ref="F448:J448"/>
    <mergeCell ref="G421:H421"/>
    <mergeCell ref="A444:B444"/>
    <mergeCell ref="C444:J444"/>
    <mergeCell ref="A445:B445"/>
    <mergeCell ref="C445:J445"/>
    <mergeCell ref="G439:H439"/>
    <mergeCell ref="G424:H424"/>
    <mergeCell ref="I421:J421"/>
    <mergeCell ref="I424:J424"/>
    <mergeCell ref="A442:J442"/>
    <mergeCell ref="G426:H426"/>
    <mergeCell ref="I426:J426"/>
    <mergeCell ref="I441:J441"/>
    <mergeCell ref="I439:J439"/>
    <mergeCell ref="A424:B424"/>
    <mergeCell ref="A447:B447"/>
    <mergeCell ref="C447:J447"/>
    <mergeCell ref="A441:H441"/>
    <mergeCell ref="I438:J438"/>
    <mergeCell ref="A439:F439"/>
    <mergeCell ref="G435:H435"/>
    <mergeCell ref="I435:J435"/>
    <mergeCell ref="A427:B427"/>
    <mergeCell ref="E427:F427"/>
    <mergeCell ref="G427:H427"/>
    <mergeCell ref="I427:J427"/>
    <mergeCell ref="G433:H433"/>
    <mergeCell ref="I433:J433"/>
    <mergeCell ref="A434:B434"/>
    <mergeCell ref="E434:F434"/>
    <mergeCell ref="G434:H434"/>
    <mergeCell ref="I434:J434"/>
    <mergeCell ref="E424:F424"/>
    <mergeCell ref="A440:F440"/>
    <mergeCell ref="G440:H440"/>
    <mergeCell ref="I440:J440"/>
    <mergeCell ref="A438:F438"/>
    <mergeCell ref="G438:H438"/>
    <mergeCell ref="A437:F437"/>
    <mergeCell ref="G437:H437"/>
    <mergeCell ref="G418:H418"/>
    <mergeCell ref="I418:J418"/>
    <mergeCell ref="A446:B446"/>
    <mergeCell ref="C446:J446"/>
    <mergeCell ref="I437:J437"/>
    <mergeCell ref="A419:C419"/>
    <mergeCell ref="D419:E419"/>
    <mergeCell ref="G419:H419"/>
    <mergeCell ref="I419:J419"/>
    <mergeCell ref="A418:C418"/>
    <mergeCell ref="D418:E418"/>
    <mergeCell ref="G431:H431"/>
    <mergeCell ref="I431:J431"/>
    <mergeCell ref="G432:H432"/>
    <mergeCell ref="I432:J432"/>
    <mergeCell ref="A425:B425"/>
    <mergeCell ref="E425:F425"/>
    <mergeCell ref="G425:H425"/>
    <mergeCell ref="I425:J425"/>
    <mergeCell ref="A426:B426"/>
    <mergeCell ref="E426:F426"/>
    <mergeCell ref="A431:F431"/>
    <mergeCell ref="G428:H428"/>
    <mergeCell ref="I428:J428"/>
    <mergeCell ref="A417:C417"/>
    <mergeCell ref="D417:E417"/>
    <mergeCell ref="G417:H417"/>
    <mergeCell ref="A391:F391"/>
    <mergeCell ref="G391:H391"/>
    <mergeCell ref="I391:J391"/>
    <mergeCell ref="I392:J392"/>
    <mergeCell ref="A406:B406"/>
    <mergeCell ref="A414:C414"/>
    <mergeCell ref="D414:E414"/>
    <mergeCell ref="A413:C413"/>
    <mergeCell ref="D413:E413"/>
    <mergeCell ref="G414:H414"/>
    <mergeCell ref="I414:J414"/>
    <mergeCell ref="I416:J416"/>
    <mergeCell ref="I417:J417"/>
    <mergeCell ref="A415:C415"/>
    <mergeCell ref="D415:E415"/>
    <mergeCell ref="G415:H415"/>
    <mergeCell ref="I415:J415"/>
    <mergeCell ref="A393:J393"/>
    <mergeCell ref="A416:C416"/>
    <mergeCell ref="D416:E416"/>
    <mergeCell ref="G416:H416"/>
    <mergeCell ref="C396:J396"/>
    <mergeCell ref="F403:G403"/>
    <mergeCell ref="F404:J404"/>
    <mergeCell ref="C399:E399"/>
    <mergeCell ref="F399:J399"/>
    <mergeCell ref="G413:H413"/>
    <mergeCell ref="I413:J413"/>
    <mergeCell ref="H401:J401"/>
    <mergeCell ref="B401:B402"/>
    <mergeCell ref="G410:H410"/>
    <mergeCell ref="I410:J410"/>
    <mergeCell ref="A408:C408"/>
    <mergeCell ref="E408:F408"/>
    <mergeCell ref="G408:H408"/>
    <mergeCell ref="G390:H390"/>
    <mergeCell ref="I390:J390"/>
    <mergeCell ref="I408:J408"/>
    <mergeCell ref="A409:C409"/>
    <mergeCell ref="E409:F409"/>
    <mergeCell ref="G409:H409"/>
    <mergeCell ref="I409:J409"/>
    <mergeCell ref="G407:H407"/>
    <mergeCell ref="I407:J407"/>
    <mergeCell ref="E407:F407"/>
    <mergeCell ref="A407:C407"/>
    <mergeCell ref="A399:B399"/>
    <mergeCell ref="C401:E402"/>
    <mergeCell ref="F401:F402"/>
    <mergeCell ref="G401:G402"/>
    <mergeCell ref="B403:B404"/>
    <mergeCell ref="C403:E404"/>
    <mergeCell ref="H403:J403"/>
    <mergeCell ref="C397:J397"/>
    <mergeCell ref="A398:B398"/>
    <mergeCell ref="A388:F388"/>
    <mergeCell ref="C398:J398"/>
    <mergeCell ref="A389:F389"/>
    <mergeCell ref="G389:H389"/>
    <mergeCell ref="I389:J389"/>
    <mergeCell ref="A390:F390"/>
    <mergeCell ref="I378:J378"/>
    <mergeCell ref="G379:H379"/>
    <mergeCell ref="I379:J379"/>
    <mergeCell ref="G386:H386"/>
    <mergeCell ref="I386:J386"/>
    <mergeCell ref="G382:H382"/>
    <mergeCell ref="I382:J382"/>
    <mergeCell ref="A383:F383"/>
    <mergeCell ref="G383:H383"/>
    <mergeCell ref="I383:J383"/>
    <mergeCell ref="A395:B395"/>
    <mergeCell ref="C395:J395"/>
    <mergeCell ref="A397:B397"/>
    <mergeCell ref="G388:H388"/>
    <mergeCell ref="A385:B385"/>
    <mergeCell ref="E385:F385"/>
    <mergeCell ref="G385:H385"/>
    <mergeCell ref="I385:J385"/>
    <mergeCell ref="G372:H372"/>
    <mergeCell ref="I372:J372"/>
    <mergeCell ref="G371:H371"/>
    <mergeCell ref="A384:F384"/>
    <mergeCell ref="A376:B376"/>
    <mergeCell ref="E376:F376"/>
    <mergeCell ref="G376:H376"/>
    <mergeCell ref="I376:J376"/>
    <mergeCell ref="A377:B377"/>
    <mergeCell ref="E377:F377"/>
    <mergeCell ref="G377:H377"/>
    <mergeCell ref="I377:J377"/>
    <mergeCell ref="G384:H384"/>
    <mergeCell ref="I384:J384"/>
    <mergeCell ref="A378:B378"/>
    <mergeCell ref="E378:F378"/>
    <mergeCell ref="G378:H378"/>
    <mergeCell ref="I365:J365"/>
    <mergeCell ref="A360:C360"/>
    <mergeCell ref="A359:C359"/>
    <mergeCell ref="E359:F359"/>
    <mergeCell ref="G359:H359"/>
    <mergeCell ref="I359:J359"/>
    <mergeCell ref="A396:B396"/>
    <mergeCell ref="A369:C369"/>
    <mergeCell ref="D369:E369"/>
    <mergeCell ref="G369:H369"/>
    <mergeCell ref="I369:J369"/>
    <mergeCell ref="A366:C366"/>
    <mergeCell ref="D366:E366"/>
    <mergeCell ref="G366:H366"/>
    <mergeCell ref="I366:J366"/>
    <mergeCell ref="A367:C367"/>
    <mergeCell ref="D367:E367"/>
    <mergeCell ref="I371:J371"/>
    <mergeCell ref="A368:C368"/>
    <mergeCell ref="D368:E368"/>
    <mergeCell ref="G368:H368"/>
    <mergeCell ref="A375:B375"/>
    <mergeCell ref="E375:F375"/>
    <mergeCell ref="G375:H375"/>
    <mergeCell ref="I368:J368"/>
    <mergeCell ref="I375:J375"/>
    <mergeCell ref="A370:C370"/>
    <mergeCell ref="D370:E370"/>
    <mergeCell ref="G370:H370"/>
    <mergeCell ref="I370:J370"/>
    <mergeCell ref="A371:C371"/>
    <mergeCell ref="D371:E371"/>
    <mergeCell ref="F356:J356"/>
    <mergeCell ref="A351:B351"/>
    <mergeCell ref="A345:J345"/>
    <mergeCell ref="A347:B347"/>
    <mergeCell ref="C351:E351"/>
    <mergeCell ref="F351:J351"/>
    <mergeCell ref="A349:B349"/>
    <mergeCell ref="C349:J349"/>
    <mergeCell ref="A350:B350"/>
    <mergeCell ref="F353:F354"/>
    <mergeCell ref="G353:G354"/>
    <mergeCell ref="B355:B356"/>
    <mergeCell ref="C355:E356"/>
    <mergeCell ref="F355:G355"/>
    <mergeCell ref="A341:F341"/>
    <mergeCell ref="G341:H341"/>
    <mergeCell ref="I388:J388"/>
    <mergeCell ref="E360:F360"/>
    <mergeCell ref="G360:H360"/>
    <mergeCell ref="I360:J360"/>
    <mergeCell ref="A361:C361"/>
    <mergeCell ref="E361:F361"/>
    <mergeCell ref="G361:H361"/>
    <mergeCell ref="I361:J361"/>
    <mergeCell ref="A358:B358"/>
    <mergeCell ref="G367:H367"/>
    <mergeCell ref="I367:J367"/>
    <mergeCell ref="G362:H362"/>
    <mergeCell ref="I362:J362"/>
    <mergeCell ref="A365:C365"/>
    <mergeCell ref="D365:E365"/>
    <mergeCell ref="G365:H365"/>
    <mergeCell ref="A334:F334"/>
    <mergeCell ref="A335:F335"/>
    <mergeCell ref="H353:J353"/>
    <mergeCell ref="I341:J341"/>
    <mergeCell ref="A342:F342"/>
    <mergeCell ref="B353:B354"/>
    <mergeCell ref="C353:E354"/>
    <mergeCell ref="C350:J350"/>
    <mergeCell ref="C347:J347"/>
    <mergeCell ref="G336:H336"/>
    <mergeCell ref="I336:J336"/>
    <mergeCell ref="A337:B337"/>
    <mergeCell ref="E337:F337"/>
    <mergeCell ref="G337:H337"/>
    <mergeCell ref="A340:F340"/>
    <mergeCell ref="G340:H340"/>
    <mergeCell ref="I340:J340"/>
    <mergeCell ref="I337:J337"/>
    <mergeCell ref="A336:F336"/>
    <mergeCell ref="G342:H342"/>
    <mergeCell ref="I342:J342"/>
    <mergeCell ref="G338:H338"/>
    <mergeCell ref="I338:J338"/>
    <mergeCell ref="H355:J355"/>
    <mergeCell ref="A343:F343"/>
    <mergeCell ref="G343:H343"/>
    <mergeCell ref="I343:J343"/>
    <mergeCell ref="I344:J344"/>
    <mergeCell ref="A344:H344"/>
    <mergeCell ref="G334:H334"/>
    <mergeCell ref="I334:J334"/>
    <mergeCell ref="G335:H335"/>
    <mergeCell ref="I335:J335"/>
    <mergeCell ref="A330:B330"/>
    <mergeCell ref="E330:F330"/>
    <mergeCell ref="G330:H330"/>
    <mergeCell ref="I330:J330"/>
    <mergeCell ref="G331:H331"/>
    <mergeCell ref="I331:J331"/>
    <mergeCell ref="G324:H324"/>
    <mergeCell ref="I324:J324"/>
    <mergeCell ref="A327:B327"/>
    <mergeCell ref="E327:F327"/>
    <mergeCell ref="G327:H327"/>
    <mergeCell ref="I327:J327"/>
    <mergeCell ref="E328:F328"/>
    <mergeCell ref="G328:H328"/>
    <mergeCell ref="I328:J328"/>
    <mergeCell ref="A329:B329"/>
    <mergeCell ref="E329:F329"/>
    <mergeCell ref="G329:H329"/>
    <mergeCell ref="I329:J329"/>
    <mergeCell ref="A328:B328"/>
    <mergeCell ref="A348:B348"/>
    <mergeCell ref="C348:J348"/>
    <mergeCell ref="D319:E319"/>
    <mergeCell ref="G319:H319"/>
    <mergeCell ref="I319:J319"/>
    <mergeCell ref="A320:C320"/>
    <mergeCell ref="D320:E320"/>
    <mergeCell ref="G320:H320"/>
    <mergeCell ref="I320:J320"/>
    <mergeCell ref="A321:C321"/>
    <mergeCell ref="D321:E321"/>
    <mergeCell ref="G321:H321"/>
    <mergeCell ref="I321:J321"/>
    <mergeCell ref="I322:J322"/>
    <mergeCell ref="A323:C323"/>
    <mergeCell ref="D323:E323"/>
    <mergeCell ref="G323:H323"/>
    <mergeCell ref="I323:J323"/>
    <mergeCell ref="A322:C322"/>
    <mergeCell ref="D322:E322"/>
    <mergeCell ref="A319:C319"/>
    <mergeCell ref="G322:H322"/>
    <mergeCell ref="G314:H314"/>
    <mergeCell ref="I314:J314"/>
    <mergeCell ref="A317:C317"/>
    <mergeCell ref="D317:E317"/>
    <mergeCell ref="G317:H317"/>
    <mergeCell ref="I317:J317"/>
    <mergeCell ref="C300:J300"/>
    <mergeCell ref="C303:E303"/>
    <mergeCell ref="F303:J303"/>
    <mergeCell ref="A301:B301"/>
    <mergeCell ref="C302:J302"/>
    <mergeCell ref="A303:B303"/>
    <mergeCell ref="C301:J301"/>
    <mergeCell ref="A295:F295"/>
    <mergeCell ref="C299:J299"/>
    <mergeCell ref="I296:J296"/>
    <mergeCell ref="A318:C318"/>
    <mergeCell ref="D318:E318"/>
    <mergeCell ref="G318:H318"/>
    <mergeCell ref="I318:J318"/>
    <mergeCell ref="I290:J290"/>
    <mergeCell ref="A292:F292"/>
    <mergeCell ref="G292:H292"/>
    <mergeCell ref="I292:J292"/>
    <mergeCell ref="G288:H288"/>
    <mergeCell ref="I288:J288"/>
    <mergeCell ref="A300:B300"/>
    <mergeCell ref="A312:C312"/>
    <mergeCell ref="E312:F312"/>
    <mergeCell ref="G312:H312"/>
    <mergeCell ref="I312:J312"/>
    <mergeCell ref="F308:J308"/>
    <mergeCell ref="G305:G306"/>
    <mergeCell ref="I289:J289"/>
    <mergeCell ref="A313:C313"/>
    <mergeCell ref="E313:F313"/>
    <mergeCell ref="G313:H313"/>
    <mergeCell ref="I313:J313"/>
    <mergeCell ref="I293:J293"/>
    <mergeCell ref="A294:F294"/>
    <mergeCell ref="G294:H294"/>
    <mergeCell ref="I294:J294"/>
    <mergeCell ref="G280:H280"/>
    <mergeCell ref="I280:J280"/>
    <mergeCell ref="D274:E274"/>
    <mergeCell ref="G274:H274"/>
    <mergeCell ref="I282:J282"/>
    <mergeCell ref="I271:J271"/>
    <mergeCell ref="A265:C265"/>
    <mergeCell ref="A252:B252"/>
    <mergeCell ref="C252:J252"/>
    <mergeCell ref="A253:B253"/>
    <mergeCell ref="I311:J311"/>
    <mergeCell ref="B307:B308"/>
    <mergeCell ref="C307:E308"/>
    <mergeCell ref="F307:G307"/>
    <mergeCell ref="H307:J307"/>
    <mergeCell ref="A310:B310"/>
    <mergeCell ref="A311:C311"/>
    <mergeCell ref="E311:F311"/>
    <mergeCell ref="G311:H311"/>
    <mergeCell ref="E281:F281"/>
    <mergeCell ref="G281:H281"/>
    <mergeCell ref="A289:B289"/>
    <mergeCell ref="E289:F289"/>
    <mergeCell ref="G289:H289"/>
    <mergeCell ref="A281:B281"/>
    <mergeCell ref="G282:H282"/>
    <mergeCell ref="G286:H286"/>
    <mergeCell ref="I286:J286"/>
    <mergeCell ref="G287:H287"/>
    <mergeCell ref="I287:J287"/>
    <mergeCell ref="A296:H296"/>
    <mergeCell ref="G290:H290"/>
    <mergeCell ref="G255:G256"/>
    <mergeCell ref="H255:J255"/>
    <mergeCell ref="A247:J247"/>
    <mergeCell ref="A246:H246"/>
    <mergeCell ref="A245:F245"/>
    <mergeCell ref="G245:H245"/>
    <mergeCell ref="I245:J245"/>
    <mergeCell ref="I281:J281"/>
    <mergeCell ref="G283:H283"/>
    <mergeCell ref="H305:J305"/>
    <mergeCell ref="A302:B302"/>
    <mergeCell ref="B305:B306"/>
    <mergeCell ref="C305:E306"/>
    <mergeCell ref="F305:F306"/>
    <mergeCell ref="A282:B282"/>
    <mergeCell ref="E282:F282"/>
    <mergeCell ref="A279:B279"/>
    <mergeCell ref="E279:F279"/>
    <mergeCell ref="G279:H279"/>
    <mergeCell ref="I261:J261"/>
    <mergeCell ref="I279:J279"/>
    <mergeCell ref="G266:H266"/>
    <mergeCell ref="I266:J266"/>
    <mergeCell ref="D271:E271"/>
    <mergeCell ref="A270:C270"/>
    <mergeCell ref="D270:E270"/>
    <mergeCell ref="I283:J283"/>
    <mergeCell ref="A269:C269"/>
    <mergeCell ref="D269:E269"/>
    <mergeCell ref="I270:J270"/>
    <mergeCell ref="A280:B280"/>
    <mergeCell ref="E280:F280"/>
    <mergeCell ref="G276:H276"/>
    <mergeCell ref="I276:J276"/>
    <mergeCell ref="A272:C272"/>
    <mergeCell ref="D272:E272"/>
    <mergeCell ref="G272:H272"/>
    <mergeCell ref="A260:B260"/>
    <mergeCell ref="A261:C261"/>
    <mergeCell ref="E261:F261"/>
    <mergeCell ref="G261:H261"/>
    <mergeCell ref="A274:C274"/>
    <mergeCell ref="B257:B258"/>
    <mergeCell ref="C257:E258"/>
    <mergeCell ref="F257:G257"/>
    <mergeCell ref="H257:J257"/>
    <mergeCell ref="F258:J258"/>
    <mergeCell ref="A251:B251"/>
    <mergeCell ref="C251:J251"/>
    <mergeCell ref="E265:F265"/>
    <mergeCell ref="G265:H265"/>
    <mergeCell ref="I265:J265"/>
    <mergeCell ref="A271:C271"/>
    <mergeCell ref="G271:H271"/>
    <mergeCell ref="I274:J274"/>
    <mergeCell ref="A275:C275"/>
    <mergeCell ref="D275:E275"/>
    <mergeCell ref="G275:H275"/>
    <mergeCell ref="I275:J275"/>
    <mergeCell ref="A262:C262"/>
    <mergeCell ref="E262:F262"/>
    <mergeCell ref="G262:H262"/>
    <mergeCell ref="I262:J262"/>
    <mergeCell ref="I272:J272"/>
    <mergeCell ref="A243:F243"/>
    <mergeCell ref="G243:H243"/>
    <mergeCell ref="I243:J243"/>
    <mergeCell ref="G238:H238"/>
    <mergeCell ref="I238:J238"/>
    <mergeCell ref="A239:B239"/>
    <mergeCell ref="E239:F239"/>
    <mergeCell ref="G239:H239"/>
    <mergeCell ref="I239:J239"/>
    <mergeCell ref="A242:F242"/>
    <mergeCell ref="G273:H273"/>
    <mergeCell ref="I273:J273"/>
    <mergeCell ref="G270:H270"/>
    <mergeCell ref="G269:H269"/>
    <mergeCell ref="I269:J269"/>
    <mergeCell ref="A250:B250"/>
    <mergeCell ref="C250:J250"/>
    <mergeCell ref="B255:B256"/>
    <mergeCell ref="C255:E256"/>
    <mergeCell ref="G240:H240"/>
    <mergeCell ref="I240:J240"/>
    <mergeCell ref="G244:H244"/>
    <mergeCell ref="G242:H242"/>
    <mergeCell ref="I242:J242"/>
    <mergeCell ref="A249:B249"/>
    <mergeCell ref="C249:J249"/>
    <mergeCell ref="I246:J246"/>
    <mergeCell ref="I244:J244"/>
    <mergeCell ref="A244:F244"/>
    <mergeCell ref="A273:C273"/>
    <mergeCell ref="D273:E273"/>
    <mergeCell ref="F255:F256"/>
    <mergeCell ref="A225:C225"/>
    <mergeCell ref="D225:E225"/>
    <mergeCell ref="G225:H225"/>
    <mergeCell ref="I225:J225"/>
    <mergeCell ref="I237:J237"/>
    <mergeCell ref="A232:B232"/>
    <mergeCell ref="G226:H226"/>
    <mergeCell ref="I226:J226"/>
    <mergeCell ref="A229:B229"/>
    <mergeCell ref="E229:F229"/>
    <mergeCell ref="G229:H229"/>
    <mergeCell ref="I229:J229"/>
    <mergeCell ref="G230:H230"/>
    <mergeCell ref="I230:J230"/>
    <mergeCell ref="I232:J232"/>
    <mergeCell ref="G236:H236"/>
    <mergeCell ref="I236:J236"/>
    <mergeCell ref="A231:B231"/>
    <mergeCell ref="E231:F231"/>
    <mergeCell ref="E232:F232"/>
    <mergeCell ref="G232:H232"/>
    <mergeCell ref="I233:J233"/>
    <mergeCell ref="I231:J231"/>
    <mergeCell ref="A237:F237"/>
    <mergeCell ref="A230:B230"/>
    <mergeCell ref="E230:F230"/>
    <mergeCell ref="G233:H233"/>
    <mergeCell ref="A236:F236"/>
    <mergeCell ref="G237:H237"/>
    <mergeCell ref="G231:H231"/>
    <mergeCell ref="A220:C220"/>
    <mergeCell ref="D220:E220"/>
    <mergeCell ref="A219:C219"/>
    <mergeCell ref="D219:E219"/>
    <mergeCell ref="G220:H220"/>
    <mergeCell ref="G214:H214"/>
    <mergeCell ref="G219:H219"/>
    <mergeCell ref="A222:C222"/>
    <mergeCell ref="D222:E222"/>
    <mergeCell ref="G222:H222"/>
    <mergeCell ref="I222:J222"/>
    <mergeCell ref="A223:C223"/>
    <mergeCell ref="D223:E223"/>
    <mergeCell ref="G223:H223"/>
    <mergeCell ref="I223:J223"/>
    <mergeCell ref="A224:C224"/>
    <mergeCell ref="D224:E224"/>
    <mergeCell ref="G224:H224"/>
    <mergeCell ref="I224:J224"/>
    <mergeCell ref="I214:J214"/>
    <mergeCell ref="A212:C212"/>
    <mergeCell ref="E212:F212"/>
    <mergeCell ref="G212:H212"/>
    <mergeCell ref="I212:J212"/>
    <mergeCell ref="A214:C214"/>
    <mergeCell ref="G211:H211"/>
    <mergeCell ref="E214:F214"/>
    <mergeCell ref="A200:B200"/>
    <mergeCell ref="C200:J200"/>
    <mergeCell ref="A195:F195"/>
    <mergeCell ref="G195:H195"/>
    <mergeCell ref="I195:J195"/>
    <mergeCell ref="H205:J205"/>
    <mergeCell ref="A201:B201"/>
    <mergeCell ref="C201:J201"/>
    <mergeCell ref="A202:B202"/>
    <mergeCell ref="F208:J208"/>
    <mergeCell ref="F207:G207"/>
    <mergeCell ref="C199:J199"/>
    <mergeCell ref="G188:H188"/>
    <mergeCell ref="A194:F194"/>
    <mergeCell ref="A189:B189"/>
    <mergeCell ref="E189:F189"/>
    <mergeCell ref="G189:H189"/>
    <mergeCell ref="I190:J190"/>
    <mergeCell ref="A193:F193"/>
    <mergeCell ref="A196:H196"/>
    <mergeCell ref="I189:J189"/>
    <mergeCell ref="G193:H193"/>
    <mergeCell ref="I192:J192"/>
    <mergeCell ref="I211:J211"/>
    <mergeCell ref="C202:J202"/>
    <mergeCell ref="A203:B203"/>
    <mergeCell ref="B205:B206"/>
    <mergeCell ref="C205:E206"/>
    <mergeCell ref="F205:F206"/>
    <mergeCell ref="G205:G206"/>
    <mergeCell ref="A210:B210"/>
    <mergeCell ref="B207:B208"/>
    <mergeCell ref="C207:E208"/>
    <mergeCell ref="I194:J194"/>
    <mergeCell ref="G190:H190"/>
    <mergeCell ref="G194:H194"/>
    <mergeCell ref="A211:C211"/>
    <mergeCell ref="E211:F211"/>
    <mergeCell ref="A173:C173"/>
    <mergeCell ref="D173:E173"/>
    <mergeCell ref="G173:H173"/>
    <mergeCell ref="I173:J173"/>
    <mergeCell ref="A181:B181"/>
    <mergeCell ref="E181:F181"/>
    <mergeCell ref="G181:H181"/>
    <mergeCell ref="I181:J181"/>
    <mergeCell ref="A180:B180"/>
    <mergeCell ref="E180:F180"/>
    <mergeCell ref="G180:H180"/>
    <mergeCell ref="I180:J180"/>
    <mergeCell ref="H207:J207"/>
    <mergeCell ref="C203:E203"/>
    <mergeCell ref="F203:J203"/>
    <mergeCell ref="A182:B182"/>
    <mergeCell ref="E182:F182"/>
    <mergeCell ref="G182:H182"/>
    <mergeCell ref="A192:F192"/>
    <mergeCell ref="G192:H192"/>
    <mergeCell ref="A186:F186"/>
    <mergeCell ref="A187:F187"/>
    <mergeCell ref="A188:F188"/>
    <mergeCell ref="I182:J182"/>
    <mergeCell ref="I188:J188"/>
    <mergeCell ref="G183:H183"/>
    <mergeCell ref="I183:J183"/>
    <mergeCell ref="G186:H186"/>
    <mergeCell ref="I186:J186"/>
    <mergeCell ref="G187:H187"/>
    <mergeCell ref="I187:J187"/>
    <mergeCell ref="A199:B199"/>
    <mergeCell ref="G164:H164"/>
    <mergeCell ref="I164:J164"/>
    <mergeCell ref="A170:C170"/>
    <mergeCell ref="D170:E170"/>
    <mergeCell ref="G170:H170"/>
    <mergeCell ref="I170:J170"/>
    <mergeCell ref="A169:C169"/>
    <mergeCell ref="D169:E169"/>
    <mergeCell ref="G169:H169"/>
    <mergeCell ref="I169:J169"/>
    <mergeCell ref="A171:C171"/>
    <mergeCell ref="D171:E171"/>
    <mergeCell ref="G171:H171"/>
    <mergeCell ref="I171:J171"/>
    <mergeCell ref="A172:C172"/>
    <mergeCell ref="D172:E172"/>
    <mergeCell ref="G172:H172"/>
    <mergeCell ref="I172:J172"/>
    <mergeCell ref="B156:B157"/>
    <mergeCell ref="C156:E157"/>
    <mergeCell ref="F156:F157"/>
    <mergeCell ref="G156:G157"/>
    <mergeCell ref="H156:J156"/>
    <mergeCell ref="A153:B153"/>
    <mergeCell ref="C153:J153"/>
    <mergeCell ref="A154:B154"/>
    <mergeCell ref="C154:E154"/>
    <mergeCell ref="F154:J154"/>
    <mergeCell ref="A175:C175"/>
    <mergeCell ref="D175:E175"/>
    <mergeCell ref="G175:H175"/>
    <mergeCell ref="I175:J175"/>
    <mergeCell ref="G176:H176"/>
    <mergeCell ref="I176:J176"/>
    <mergeCell ref="A179:B179"/>
    <mergeCell ref="E179:F179"/>
    <mergeCell ref="G179:H179"/>
    <mergeCell ref="I179:J179"/>
    <mergeCell ref="A163:C163"/>
    <mergeCell ref="E163:F163"/>
    <mergeCell ref="G163:H163"/>
    <mergeCell ref="I163:J163"/>
    <mergeCell ref="A168:C168"/>
    <mergeCell ref="D168:E168"/>
    <mergeCell ref="G168:H168"/>
    <mergeCell ref="I168:J168"/>
    <mergeCell ref="A164:C164"/>
    <mergeCell ref="E164:F164"/>
    <mergeCell ref="G165:H165"/>
    <mergeCell ref="I165:J165"/>
    <mergeCell ref="A161:B161"/>
    <mergeCell ref="A162:C162"/>
    <mergeCell ref="E162:F162"/>
    <mergeCell ref="G162:H162"/>
    <mergeCell ref="I162:J162"/>
    <mergeCell ref="B158:B159"/>
    <mergeCell ref="C158:E159"/>
    <mergeCell ref="F158:G158"/>
    <mergeCell ref="H158:J158"/>
    <mergeCell ref="F159:J159"/>
    <mergeCell ref="A152:B152"/>
    <mergeCell ref="C152:J152"/>
    <mergeCell ref="A122:C122"/>
    <mergeCell ref="D122:E122"/>
    <mergeCell ref="G122:H122"/>
    <mergeCell ref="I122:J122"/>
    <mergeCell ref="G141:H141"/>
    <mergeCell ref="I141:J141"/>
    <mergeCell ref="G145:H145"/>
    <mergeCell ref="I145:J145"/>
    <mergeCell ref="I143:J143"/>
    <mergeCell ref="D124:E124"/>
    <mergeCell ref="G124:H124"/>
    <mergeCell ref="I124:J124"/>
    <mergeCell ref="G125:H125"/>
    <mergeCell ref="I125:J125"/>
    <mergeCell ref="G139:H139"/>
    <mergeCell ref="A132:B132"/>
    <mergeCell ref="E132:F132"/>
    <mergeCell ref="A133:B133"/>
    <mergeCell ref="E133:F133"/>
    <mergeCell ref="G133:H133"/>
    <mergeCell ref="I133:J133"/>
    <mergeCell ref="G134:H134"/>
    <mergeCell ref="I134:J134"/>
    <mergeCell ref="A151:B151"/>
    <mergeCell ref="C151:J151"/>
    <mergeCell ref="A146:F146"/>
    <mergeCell ref="G146:H146"/>
    <mergeCell ref="I146:J146"/>
    <mergeCell ref="D121:E121"/>
    <mergeCell ref="A148:J148"/>
    <mergeCell ref="A150:B150"/>
    <mergeCell ref="C150:J150"/>
    <mergeCell ref="E130:F130"/>
    <mergeCell ref="G130:H130"/>
    <mergeCell ref="I130:J130"/>
    <mergeCell ref="A143:F143"/>
    <mergeCell ref="G143:H143"/>
    <mergeCell ref="G131:H131"/>
    <mergeCell ref="I131:J131"/>
    <mergeCell ref="A130:B130"/>
    <mergeCell ref="G137:H137"/>
    <mergeCell ref="I137:J137"/>
    <mergeCell ref="G138:H138"/>
    <mergeCell ref="I138:J138"/>
    <mergeCell ref="A147:H147"/>
    <mergeCell ref="I147:J147"/>
    <mergeCell ref="A144:F144"/>
    <mergeCell ref="G144:H144"/>
    <mergeCell ref="I144:J144"/>
    <mergeCell ref="A145:F145"/>
    <mergeCell ref="A96:F96"/>
    <mergeCell ref="G66:H66"/>
    <mergeCell ref="C105:E105"/>
    <mergeCell ref="A84:B84"/>
    <mergeCell ref="G120:H120"/>
    <mergeCell ref="I120:J120"/>
    <mergeCell ref="G132:H132"/>
    <mergeCell ref="I132:J132"/>
    <mergeCell ref="G127:H127"/>
    <mergeCell ref="I127:J127"/>
    <mergeCell ref="G123:H123"/>
    <mergeCell ref="I123:J123"/>
    <mergeCell ref="D119:E119"/>
    <mergeCell ref="G119:H119"/>
    <mergeCell ref="I119:J119"/>
    <mergeCell ref="A120:C120"/>
    <mergeCell ref="B109:B110"/>
    <mergeCell ref="C109:E110"/>
    <mergeCell ref="A119:C119"/>
    <mergeCell ref="G84:H84"/>
    <mergeCell ref="A73:C73"/>
    <mergeCell ref="I96:J96"/>
    <mergeCell ref="G116:H116"/>
    <mergeCell ref="G114:H114"/>
    <mergeCell ref="I114:J114"/>
    <mergeCell ref="A113:C113"/>
    <mergeCell ref="E113:F113"/>
    <mergeCell ref="G113:H113"/>
    <mergeCell ref="I113:J113"/>
    <mergeCell ref="A123:C123"/>
    <mergeCell ref="A131:B131"/>
    <mergeCell ref="E131:F131"/>
    <mergeCell ref="F110:J110"/>
    <mergeCell ref="I121:J121"/>
    <mergeCell ref="G115:H115"/>
    <mergeCell ref="I115:J115"/>
    <mergeCell ref="G121:H121"/>
    <mergeCell ref="D120:E120"/>
    <mergeCell ref="I95:J95"/>
    <mergeCell ref="A140:B140"/>
    <mergeCell ref="E140:F140"/>
    <mergeCell ref="G140:H140"/>
    <mergeCell ref="I140:J140"/>
    <mergeCell ref="H109:J109"/>
    <mergeCell ref="G96:H96"/>
    <mergeCell ref="A125:C125"/>
    <mergeCell ref="D125:E125"/>
    <mergeCell ref="H107:J107"/>
    <mergeCell ref="C107:E108"/>
    <mergeCell ref="F107:F108"/>
    <mergeCell ref="E115:F115"/>
    <mergeCell ref="B107:B108"/>
    <mergeCell ref="A112:B112"/>
    <mergeCell ref="E114:F114"/>
    <mergeCell ref="A114:C114"/>
    <mergeCell ref="I116:J116"/>
    <mergeCell ref="A115:C115"/>
    <mergeCell ref="A121:C121"/>
    <mergeCell ref="D123:E123"/>
    <mergeCell ref="A124:C124"/>
    <mergeCell ref="A103:B103"/>
    <mergeCell ref="F109:G109"/>
    <mergeCell ref="A98:H98"/>
    <mergeCell ref="G107:G108"/>
    <mergeCell ref="A1:J1"/>
    <mergeCell ref="A3:B3"/>
    <mergeCell ref="A6:B6"/>
    <mergeCell ref="F12:J12"/>
    <mergeCell ref="C6:J6"/>
    <mergeCell ref="C3:J3"/>
    <mergeCell ref="C5:J5"/>
    <mergeCell ref="C4:J4"/>
    <mergeCell ref="H11:J11"/>
    <mergeCell ref="G9:G10"/>
    <mergeCell ref="A480:F480"/>
    <mergeCell ref="I91:J91"/>
    <mergeCell ref="G88:H88"/>
    <mergeCell ref="E65:F65"/>
    <mergeCell ref="G65:H65"/>
    <mergeCell ref="E84:F84"/>
    <mergeCell ref="G90:H90"/>
    <mergeCell ref="I90:J90"/>
    <mergeCell ref="A65:C65"/>
    <mergeCell ref="I65:J65"/>
    <mergeCell ref="A432:F432"/>
    <mergeCell ref="A433:F433"/>
    <mergeCell ref="G16:H16"/>
    <mergeCell ref="I16:J16"/>
    <mergeCell ref="A64:B64"/>
    <mergeCell ref="A382:F382"/>
    <mergeCell ref="E91:F91"/>
    <mergeCell ref="G91:H91"/>
    <mergeCell ref="I88:J88"/>
    <mergeCell ref="I30:J30"/>
    <mergeCell ref="E67:F67"/>
    <mergeCell ref="G67:H67"/>
    <mergeCell ref="A4:B4"/>
    <mergeCell ref="A5:B5"/>
    <mergeCell ref="A7:B7"/>
    <mergeCell ref="B11:B12"/>
    <mergeCell ref="A83:B83"/>
    <mergeCell ref="C7:E7"/>
    <mergeCell ref="F7:J7"/>
    <mergeCell ref="E15:F15"/>
    <mergeCell ref="C9:E10"/>
    <mergeCell ref="F9:F10"/>
    <mergeCell ref="H9:J9"/>
    <mergeCell ref="F11:G11"/>
    <mergeCell ref="G23:H23"/>
    <mergeCell ref="C11:E12"/>
    <mergeCell ref="A23:C23"/>
    <mergeCell ref="B9:B10"/>
    <mergeCell ref="G17:H17"/>
    <mergeCell ref="I17:J17"/>
    <mergeCell ref="A22:C22"/>
    <mergeCell ref="A14:B14"/>
    <mergeCell ref="C54:J54"/>
    <mergeCell ref="E16:F16"/>
    <mergeCell ref="G15:H15"/>
    <mergeCell ref="D23:E23"/>
    <mergeCell ref="A56:B56"/>
    <mergeCell ref="I15:J15"/>
    <mergeCell ref="F59:F60"/>
    <mergeCell ref="I67:J67"/>
    <mergeCell ref="A51:J51"/>
    <mergeCell ref="D73:E73"/>
    <mergeCell ref="A16:C16"/>
    <mergeCell ref="A66:C66"/>
    <mergeCell ref="E66:F66"/>
    <mergeCell ref="A15:C15"/>
    <mergeCell ref="D22:E22"/>
    <mergeCell ref="D24:E24"/>
    <mergeCell ref="C57:E57"/>
    <mergeCell ref="A17:C17"/>
    <mergeCell ref="E17:F17"/>
    <mergeCell ref="AE294:AJ294"/>
    <mergeCell ref="AK294:AL294"/>
    <mergeCell ref="AM294:AN294"/>
    <mergeCell ref="AE295:AJ295"/>
    <mergeCell ref="AK295:AL295"/>
    <mergeCell ref="AM295:AN295"/>
    <mergeCell ref="A55:B55"/>
    <mergeCell ref="C55:J55"/>
    <mergeCell ref="C53:J53"/>
    <mergeCell ref="A67:C67"/>
    <mergeCell ref="G89:H89"/>
    <mergeCell ref="I33:J33"/>
    <mergeCell ref="A101:B101"/>
    <mergeCell ref="I92:J92"/>
    <mergeCell ref="A94:F94"/>
    <mergeCell ref="G94:H94"/>
    <mergeCell ref="I94:J94"/>
    <mergeCell ref="I84:J84"/>
    <mergeCell ref="I98:J98"/>
    <mergeCell ref="AE286:AJ286"/>
    <mergeCell ref="AK286:AL286"/>
    <mergeCell ref="AM286:AN286"/>
    <mergeCell ref="AE287:AJ287"/>
    <mergeCell ref="AK287:AL287"/>
    <mergeCell ref="AM287:AN287"/>
    <mergeCell ref="AI281:AJ281"/>
    <mergeCell ref="AK281:AL281"/>
    <mergeCell ref="AM281:AN281"/>
    <mergeCell ref="AE282:AF282"/>
    <mergeCell ref="AI282:AJ282"/>
    <mergeCell ref="AK282:AL282"/>
    <mergeCell ref="AM282:AN282"/>
    <mergeCell ref="AK283:AL283"/>
    <mergeCell ref="AM283:AN283"/>
    <mergeCell ref="AE272:AG272"/>
    <mergeCell ref="AH272:AI272"/>
    <mergeCell ref="AK272:AL272"/>
    <mergeCell ref="AM272:AN272"/>
    <mergeCell ref="AE273:AG273"/>
    <mergeCell ref="AH273:AI273"/>
    <mergeCell ref="AK273:AL273"/>
    <mergeCell ref="AM273:AN273"/>
    <mergeCell ref="AE274:AG274"/>
    <mergeCell ref="AH274:AI274"/>
    <mergeCell ref="AK274:AL274"/>
    <mergeCell ref="AM274:AN274"/>
    <mergeCell ref="AE275:AG275"/>
    <mergeCell ref="AH275:AI275"/>
    <mergeCell ref="AK275:AL275"/>
    <mergeCell ref="AM275:AN275"/>
    <mergeCell ref="AK276:AL276"/>
    <mergeCell ref="AM276:AN276"/>
    <mergeCell ref="AE265:AG265"/>
    <mergeCell ref="AI265:AJ265"/>
    <mergeCell ref="AK265:AL265"/>
    <mergeCell ref="AM265:AN265"/>
    <mergeCell ref="AK266:AL266"/>
    <mergeCell ref="AM266:AN266"/>
    <mergeCell ref="AE269:AG269"/>
    <mergeCell ref="AH269:AI269"/>
    <mergeCell ref="AK269:AL269"/>
    <mergeCell ref="AM269:AN269"/>
    <mergeCell ref="AE270:AG270"/>
    <mergeCell ref="AH270:AI270"/>
    <mergeCell ref="AK270:AL270"/>
    <mergeCell ref="AM270:AN270"/>
    <mergeCell ref="AE271:AG271"/>
    <mergeCell ref="AH271:AI271"/>
    <mergeCell ref="AK271:AL271"/>
    <mergeCell ref="AM271:AN271"/>
    <mergeCell ref="AE260:AF260"/>
    <mergeCell ref="AE261:AG261"/>
    <mergeCell ref="AI261:AJ261"/>
    <mergeCell ref="AK261:AL261"/>
    <mergeCell ref="AM261:AN261"/>
    <mergeCell ref="AE262:AG262"/>
    <mergeCell ref="AI262:AJ262"/>
    <mergeCell ref="AK262:AL262"/>
    <mergeCell ref="AM262:AN262"/>
    <mergeCell ref="AE263:AG263"/>
    <mergeCell ref="AI263:AJ263"/>
    <mergeCell ref="AK263:AL263"/>
    <mergeCell ref="AM263:AN263"/>
    <mergeCell ref="AE264:AG264"/>
    <mergeCell ref="AI264:AJ264"/>
    <mergeCell ref="AK264:AL264"/>
    <mergeCell ref="AM264:AN264"/>
    <mergeCell ref="AE249:AF249"/>
    <mergeCell ref="AG249:AN249"/>
    <mergeCell ref="AE250:AF250"/>
    <mergeCell ref="AG250:AN250"/>
    <mergeCell ref="AE251:AF251"/>
    <mergeCell ref="AG251:AN251"/>
    <mergeCell ref="AE252:AF252"/>
    <mergeCell ref="AG252:AN252"/>
    <mergeCell ref="AE253:AF253"/>
    <mergeCell ref="AG253:AI253"/>
    <mergeCell ref="AJ253:AN253"/>
    <mergeCell ref="AF255:AF256"/>
    <mergeCell ref="AG255:AI256"/>
    <mergeCell ref="AJ255:AJ256"/>
    <mergeCell ref="AK255:AK256"/>
    <mergeCell ref="AL255:AN255"/>
    <mergeCell ref="AF257:AF258"/>
    <mergeCell ref="AG257:AI258"/>
    <mergeCell ref="AJ257:AK257"/>
    <mergeCell ref="AL257:AN257"/>
    <mergeCell ref="AJ258:AN258"/>
    <mergeCell ref="AK240:AL240"/>
    <mergeCell ref="AM240:AN240"/>
    <mergeCell ref="AE242:AJ242"/>
    <mergeCell ref="AK242:AL242"/>
    <mergeCell ref="AM242:AN242"/>
    <mergeCell ref="AE243:AJ243"/>
    <mergeCell ref="AK243:AL243"/>
    <mergeCell ref="AM243:AN243"/>
    <mergeCell ref="AE244:AJ244"/>
    <mergeCell ref="AK244:AL244"/>
    <mergeCell ref="AM244:AN244"/>
    <mergeCell ref="AE245:AJ245"/>
    <mergeCell ref="AK245:AL245"/>
    <mergeCell ref="AM245:AN245"/>
    <mergeCell ref="AE246:AL246"/>
    <mergeCell ref="AM246:AN246"/>
    <mergeCell ref="AE247:AN247"/>
    <mergeCell ref="AE232:AF232"/>
    <mergeCell ref="AI232:AJ232"/>
    <mergeCell ref="AK232:AL232"/>
    <mergeCell ref="AM232:AN232"/>
    <mergeCell ref="AK233:AL233"/>
    <mergeCell ref="AM233:AN233"/>
    <mergeCell ref="AE236:AJ236"/>
    <mergeCell ref="AK236:AL236"/>
    <mergeCell ref="AM236:AN236"/>
    <mergeCell ref="AE237:AJ237"/>
    <mergeCell ref="AK237:AL237"/>
    <mergeCell ref="AM237:AN237"/>
    <mergeCell ref="AE238:AJ238"/>
    <mergeCell ref="AK238:AL238"/>
    <mergeCell ref="AM238:AN238"/>
    <mergeCell ref="AE239:AF239"/>
    <mergeCell ref="AI239:AJ239"/>
    <mergeCell ref="AK239:AL239"/>
    <mergeCell ref="AM239:AN239"/>
    <mergeCell ref="AE225:AG225"/>
    <mergeCell ref="AH225:AI225"/>
    <mergeCell ref="AK225:AL225"/>
    <mergeCell ref="AM225:AN225"/>
    <mergeCell ref="AK226:AL226"/>
    <mergeCell ref="AM226:AN226"/>
    <mergeCell ref="AE229:AF229"/>
    <mergeCell ref="AI229:AJ229"/>
    <mergeCell ref="AK229:AL229"/>
    <mergeCell ref="AM229:AN229"/>
    <mergeCell ref="AE230:AF230"/>
    <mergeCell ref="AI230:AJ230"/>
    <mergeCell ref="AK230:AL230"/>
    <mergeCell ref="AM230:AN230"/>
    <mergeCell ref="AE231:AF231"/>
    <mergeCell ref="AI231:AJ231"/>
    <mergeCell ref="AK231:AL231"/>
    <mergeCell ref="AM231:AN231"/>
    <mergeCell ref="AE220:AG220"/>
    <mergeCell ref="AH220:AI220"/>
    <mergeCell ref="AK220:AL220"/>
    <mergeCell ref="AM220:AN220"/>
    <mergeCell ref="AE221:AG221"/>
    <mergeCell ref="AH221:AI221"/>
    <mergeCell ref="AK221:AL221"/>
    <mergeCell ref="AM221:AN221"/>
    <mergeCell ref="AE222:AG222"/>
    <mergeCell ref="AH222:AI222"/>
    <mergeCell ref="AK222:AL222"/>
    <mergeCell ref="AM222:AN222"/>
    <mergeCell ref="AE223:AG223"/>
    <mergeCell ref="AH223:AI223"/>
    <mergeCell ref="AK223:AL223"/>
    <mergeCell ref="AM223:AN223"/>
    <mergeCell ref="AE224:AG224"/>
    <mergeCell ref="AH224:AI224"/>
    <mergeCell ref="AK224:AL224"/>
    <mergeCell ref="AM224:AN224"/>
    <mergeCell ref="AE210:AF210"/>
    <mergeCell ref="AE211:AG211"/>
    <mergeCell ref="AI211:AJ211"/>
    <mergeCell ref="AK211:AL211"/>
    <mergeCell ref="AM211:AN211"/>
    <mergeCell ref="AE212:AG212"/>
    <mergeCell ref="AI212:AJ212"/>
    <mergeCell ref="AK212:AL212"/>
    <mergeCell ref="AM212:AN212"/>
    <mergeCell ref="AE213:AG213"/>
    <mergeCell ref="AI213:AJ213"/>
    <mergeCell ref="AK213:AL213"/>
    <mergeCell ref="AM213:AN213"/>
    <mergeCell ref="AE219:AG219"/>
    <mergeCell ref="AH219:AI219"/>
    <mergeCell ref="AK219:AL219"/>
    <mergeCell ref="AM219:AN219"/>
    <mergeCell ref="AK214:AL214"/>
    <mergeCell ref="AM214:AN214"/>
    <mergeCell ref="AE199:AF199"/>
    <mergeCell ref="AG199:AN199"/>
    <mergeCell ref="AE201:AF201"/>
    <mergeCell ref="AG201:AN201"/>
    <mergeCell ref="AE202:AF202"/>
    <mergeCell ref="AG202:AN202"/>
    <mergeCell ref="AE203:AF203"/>
    <mergeCell ref="AG203:AI203"/>
    <mergeCell ref="AJ203:AN203"/>
    <mergeCell ref="AF205:AF206"/>
    <mergeCell ref="AG205:AI206"/>
    <mergeCell ref="AJ205:AJ206"/>
    <mergeCell ref="AK205:AK206"/>
    <mergeCell ref="AL205:AN205"/>
    <mergeCell ref="AF207:AF208"/>
    <mergeCell ref="AG207:AI208"/>
    <mergeCell ref="AJ207:AK207"/>
    <mergeCell ref="AL207:AN207"/>
    <mergeCell ref="AJ208:AN208"/>
    <mergeCell ref="AK190:AL190"/>
    <mergeCell ref="AM190:AN190"/>
    <mergeCell ref="AE188:AJ188"/>
    <mergeCell ref="AK188:AL188"/>
    <mergeCell ref="AM192:AN192"/>
    <mergeCell ref="AE193:AJ193"/>
    <mergeCell ref="AK193:AL193"/>
    <mergeCell ref="AM193:AN193"/>
    <mergeCell ref="AE194:AJ194"/>
    <mergeCell ref="AK194:AL194"/>
    <mergeCell ref="AM194:AN194"/>
    <mergeCell ref="AE192:AJ192"/>
    <mergeCell ref="AK195:AL195"/>
    <mergeCell ref="AM195:AN195"/>
    <mergeCell ref="AE196:AL196"/>
    <mergeCell ref="AM196:AN196"/>
    <mergeCell ref="AE197:AN197"/>
    <mergeCell ref="AK180:AL180"/>
    <mergeCell ref="AE181:AF181"/>
    <mergeCell ref="AK183:AL183"/>
    <mergeCell ref="U295:Z295"/>
    <mergeCell ref="AA295:AB295"/>
    <mergeCell ref="AC295:AD295"/>
    <mergeCell ref="U293:Z293"/>
    <mergeCell ref="AA293:AB293"/>
    <mergeCell ref="AC290:AD290"/>
    <mergeCell ref="AK192:AL192"/>
    <mergeCell ref="AI181:AJ181"/>
    <mergeCell ref="AK181:AL181"/>
    <mergeCell ref="AE182:AF182"/>
    <mergeCell ref="AI182:AJ182"/>
    <mergeCell ref="AK182:AL182"/>
    <mergeCell ref="AE180:AF180"/>
    <mergeCell ref="AE186:AJ186"/>
    <mergeCell ref="AK186:AL186"/>
    <mergeCell ref="AE187:AJ187"/>
    <mergeCell ref="AK187:AL187"/>
    <mergeCell ref="AE189:AF189"/>
    <mergeCell ref="AI189:AJ189"/>
    <mergeCell ref="U292:Z292"/>
    <mergeCell ref="AA292:AB292"/>
    <mergeCell ref="AC292:AD292"/>
    <mergeCell ref="U282:V282"/>
    <mergeCell ref="Y282:Z282"/>
    <mergeCell ref="AA282:AB282"/>
    <mergeCell ref="AC282:AD282"/>
    <mergeCell ref="AA283:AB283"/>
    <mergeCell ref="AC283:AD283"/>
    <mergeCell ref="Y289:Z289"/>
    <mergeCell ref="V257:V258"/>
    <mergeCell ref="W257:Y258"/>
    <mergeCell ref="Z257:AA257"/>
    <mergeCell ref="U287:Z287"/>
    <mergeCell ref="U260:V260"/>
    <mergeCell ref="W255:Y256"/>
    <mergeCell ref="AB255:AD255"/>
    <mergeCell ref="AA276:AB276"/>
    <mergeCell ref="AC276:AD276"/>
    <mergeCell ref="AA265:AB265"/>
    <mergeCell ref="U275:W275"/>
    <mergeCell ref="X275:Y275"/>
    <mergeCell ref="AA275:AB275"/>
    <mergeCell ref="AC275:AD275"/>
    <mergeCell ref="AA274:AB274"/>
    <mergeCell ref="U281:V281"/>
    <mergeCell ref="Y281:Z281"/>
    <mergeCell ref="U279:V279"/>
    <mergeCell ref="Y279:Z279"/>
    <mergeCell ref="AA279:AB279"/>
    <mergeCell ref="AC279:AD279"/>
    <mergeCell ref="U280:V280"/>
    <mergeCell ref="Y280:Z280"/>
    <mergeCell ref="AA280:AB280"/>
    <mergeCell ref="AC280:AD280"/>
    <mergeCell ref="AA272:AB272"/>
    <mergeCell ref="AC272:AD272"/>
    <mergeCell ref="U270:W270"/>
    <mergeCell ref="X270:Y270"/>
    <mergeCell ref="U265:W265"/>
    <mergeCell ref="Y265:Z265"/>
    <mergeCell ref="U269:W269"/>
    <mergeCell ref="U288:Z288"/>
    <mergeCell ref="U289:V289"/>
    <mergeCell ref="U286:Z286"/>
    <mergeCell ref="AA286:AB286"/>
    <mergeCell ref="AC286:AD286"/>
    <mergeCell ref="AA287:AB287"/>
    <mergeCell ref="AC287:AD287"/>
    <mergeCell ref="AA270:AB270"/>
    <mergeCell ref="AC270:AD270"/>
    <mergeCell ref="AK173:AL173"/>
    <mergeCell ref="AM173:AN173"/>
    <mergeCell ref="AK175:AL175"/>
    <mergeCell ref="AM175:AN175"/>
    <mergeCell ref="AK176:AL176"/>
    <mergeCell ref="AM176:AN176"/>
    <mergeCell ref="AA262:AB262"/>
    <mergeCell ref="AC245:AD245"/>
    <mergeCell ref="AC274:AD274"/>
    <mergeCell ref="U274:W274"/>
    <mergeCell ref="X274:Y274"/>
    <mergeCell ref="U271:W271"/>
    <mergeCell ref="X271:Y271"/>
    <mergeCell ref="AA271:AB271"/>
    <mergeCell ref="AC271:AD271"/>
    <mergeCell ref="U272:W272"/>
    <mergeCell ref="X272:Y272"/>
    <mergeCell ref="AA238:AB238"/>
    <mergeCell ref="AC238:AD238"/>
    <mergeCell ref="U273:W273"/>
    <mergeCell ref="X273:Y273"/>
    <mergeCell ref="AA273:AB273"/>
    <mergeCell ref="AC273:AD273"/>
    <mergeCell ref="AI179:AJ179"/>
    <mergeCell ref="AM179:AN179"/>
    <mergeCell ref="AM180:AN180"/>
    <mergeCell ref="U262:W262"/>
    <mergeCell ref="W252:AD252"/>
    <mergeCell ref="U253:V253"/>
    <mergeCell ref="W253:Y253"/>
    <mergeCell ref="Z253:AD253"/>
    <mergeCell ref="Y262:Z262"/>
    <mergeCell ref="U263:W263"/>
    <mergeCell ref="Y263:Z263"/>
    <mergeCell ref="AA263:AB263"/>
    <mergeCell ref="AC263:AD263"/>
    <mergeCell ref="AA264:AB264"/>
    <mergeCell ref="AC264:AD264"/>
    <mergeCell ref="U264:W264"/>
    <mergeCell ref="Y264:Z264"/>
    <mergeCell ref="U250:V250"/>
    <mergeCell ref="W250:AD250"/>
    <mergeCell ref="U251:V251"/>
    <mergeCell ref="AA244:AB244"/>
    <mergeCell ref="AA239:AB239"/>
    <mergeCell ref="AC237:AD237"/>
    <mergeCell ref="U238:Z238"/>
    <mergeCell ref="AC230:AD230"/>
    <mergeCell ref="U236:Z236"/>
    <mergeCell ref="AA236:AB236"/>
    <mergeCell ref="AC236:AD236"/>
    <mergeCell ref="AA233:AB233"/>
    <mergeCell ref="AC233:AD233"/>
    <mergeCell ref="U224:W224"/>
    <mergeCell ref="X224:Y224"/>
    <mergeCell ref="X269:Y269"/>
    <mergeCell ref="AA269:AB269"/>
    <mergeCell ref="AC269:AD269"/>
    <mergeCell ref="AC265:AD265"/>
    <mergeCell ref="AA266:AB266"/>
    <mergeCell ref="AC266:AD266"/>
    <mergeCell ref="K153:L153"/>
    <mergeCell ref="M153:T153"/>
    <mergeCell ref="K154:L154"/>
    <mergeCell ref="M154:O154"/>
    <mergeCell ref="P154:T154"/>
    <mergeCell ref="U261:W261"/>
    <mergeCell ref="Y261:Z261"/>
    <mergeCell ref="AA261:AB261"/>
    <mergeCell ref="AC261:AD261"/>
    <mergeCell ref="U246:AB246"/>
    <mergeCell ref="AC246:AD246"/>
    <mergeCell ref="W251:AD251"/>
    <mergeCell ref="U252:V252"/>
    <mergeCell ref="L158:L159"/>
    <mergeCell ref="M158:O159"/>
    <mergeCell ref="P158:Q158"/>
    <mergeCell ref="R158:T158"/>
    <mergeCell ref="P159:T159"/>
    <mergeCell ref="K169:M169"/>
    <mergeCell ref="N169:O169"/>
    <mergeCell ref="Q169:R169"/>
    <mergeCell ref="S169:T169"/>
    <mergeCell ref="K170:M170"/>
    <mergeCell ref="N170:O170"/>
    <mergeCell ref="Q170:R170"/>
    <mergeCell ref="S170:T170"/>
    <mergeCell ref="K148:T148"/>
    <mergeCell ref="K150:L150"/>
    <mergeCell ref="M150:T150"/>
    <mergeCell ref="K151:L151"/>
    <mergeCell ref="U148:AD148"/>
    <mergeCell ref="U150:V150"/>
    <mergeCell ref="W150:AD150"/>
    <mergeCell ref="U151:V151"/>
    <mergeCell ref="W151:AD151"/>
    <mergeCell ref="V156:V157"/>
    <mergeCell ref="W156:Y157"/>
    <mergeCell ref="Z156:Z157"/>
    <mergeCell ref="AA156:AA157"/>
    <mergeCell ref="AB156:AD156"/>
    <mergeCell ref="U152:V152"/>
    <mergeCell ref="W152:AD152"/>
    <mergeCell ref="U153:V153"/>
    <mergeCell ref="W153:AD153"/>
    <mergeCell ref="U154:V154"/>
    <mergeCell ref="W154:Y154"/>
    <mergeCell ref="Z154:AD154"/>
    <mergeCell ref="S147:T147"/>
    <mergeCell ref="Q163:R163"/>
    <mergeCell ref="S163:T163"/>
    <mergeCell ref="K164:M164"/>
    <mergeCell ref="A603:C603"/>
    <mergeCell ref="A604:C604"/>
    <mergeCell ref="E603:F603"/>
    <mergeCell ref="E604:F604"/>
    <mergeCell ref="G603:H603"/>
    <mergeCell ref="G604:H604"/>
    <mergeCell ref="I603:J603"/>
    <mergeCell ref="AC243:AD243"/>
    <mergeCell ref="AC244:AD244"/>
    <mergeCell ref="AC262:AD262"/>
    <mergeCell ref="AB257:AD257"/>
    <mergeCell ref="Z258:AD258"/>
    <mergeCell ref="U245:Z245"/>
    <mergeCell ref="U243:Z243"/>
    <mergeCell ref="AA243:AB243"/>
    <mergeCell ref="U244:Z244"/>
    <mergeCell ref="V255:V256"/>
    <mergeCell ref="L156:L157"/>
    <mergeCell ref="U232:V232"/>
    <mergeCell ref="Y232:Z232"/>
    <mergeCell ref="AA245:AB245"/>
    <mergeCell ref="M156:O157"/>
    <mergeCell ref="P156:P157"/>
    <mergeCell ref="Q156:Q157"/>
    <mergeCell ref="R156:T156"/>
    <mergeCell ref="M151:T151"/>
    <mergeCell ref="K152:L152"/>
    <mergeCell ref="M152:T152"/>
    <mergeCell ref="K144:P144"/>
    <mergeCell ref="Q144:R144"/>
    <mergeCell ref="S144:T144"/>
    <mergeCell ref="K145:P145"/>
    <mergeCell ref="Q145:R145"/>
    <mergeCell ref="S145:T145"/>
    <mergeCell ref="Q164:R164"/>
    <mergeCell ref="S164:T164"/>
    <mergeCell ref="K161:L161"/>
    <mergeCell ref="K162:M162"/>
    <mergeCell ref="O162:P162"/>
    <mergeCell ref="Q162:R162"/>
    <mergeCell ref="S162:T162"/>
    <mergeCell ref="K163:M163"/>
    <mergeCell ref="O163:P163"/>
    <mergeCell ref="O164:P164"/>
    <mergeCell ref="Q139:R139"/>
    <mergeCell ref="S139:T139"/>
    <mergeCell ref="K140:L140"/>
    <mergeCell ref="O140:P140"/>
    <mergeCell ref="Q140:R140"/>
    <mergeCell ref="S140:T140"/>
    <mergeCell ref="K139:P139"/>
    <mergeCell ref="Q141:R141"/>
    <mergeCell ref="S141:T141"/>
    <mergeCell ref="K143:P143"/>
    <mergeCell ref="Q143:R143"/>
    <mergeCell ref="S143:T143"/>
    <mergeCell ref="K147:R147"/>
    <mergeCell ref="K146:P146"/>
    <mergeCell ref="Q146:R146"/>
    <mergeCell ref="S146:T146"/>
    <mergeCell ref="Q165:R165"/>
    <mergeCell ref="S165:T165"/>
    <mergeCell ref="K168:M168"/>
    <mergeCell ref="N168:O168"/>
    <mergeCell ref="Q168:R168"/>
    <mergeCell ref="S168:T168"/>
    <mergeCell ref="K175:M175"/>
    <mergeCell ref="N175:O175"/>
    <mergeCell ref="Q175:R175"/>
    <mergeCell ref="S175:T175"/>
    <mergeCell ref="Q176:R176"/>
    <mergeCell ref="S176:T176"/>
    <mergeCell ref="N172:O172"/>
    <mergeCell ref="Q172:R172"/>
    <mergeCell ref="S172:T172"/>
    <mergeCell ref="K173:M173"/>
    <mergeCell ref="N173:O173"/>
    <mergeCell ref="Q173:R173"/>
    <mergeCell ref="S173:T173"/>
    <mergeCell ref="K172:M172"/>
    <mergeCell ref="K171:M171"/>
    <mergeCell ref="N171:O171"/>
    <mergeCell ref="Q171:R171"/>
    <mergeCell ref="S171:T171"/>
    <mergeCell ref="K187:P187"/>
    <mergeCell ref="Q187:R187"/>
    <mergeCell ref="S187:T187"/>
    <mergeCell ref="K188:P188"/>
    <mergeCell ref="Q188:R188"/>
    <mergeCell ref="S189:T189"/>
    <mergeCell ref="S188:T188"/>
    <mergeCell ref="Q183:R183"/>
    <mergeCell ref="S183:T183"/>
    <mergeCell ref="Q186:R186"/>
    <mergeCell ref="S186:T186"/>
    <mergeCell ref="K189:L189"/>
    <mergeCell ref="K179:L179"/>
    <mergeCell ref="O179:P179"/>
    <mergeCell ref="Q179:R179"/>
    <mergeCell ref="K181:L181"/>
    <mergeCell ref="O181:P181"/>
    <mergeCell ref="Q181:R181"/>
    <mergeCell ref="O189:P189"/>
    <mergeCell ref="Q189:R189"/>
    <mergeCell ref="K186:P186"/>
    <mergeCell ref="S179:T179"/>
    <mergeCell ref="S181:T181"/>
    <mergeCell ref="K182:L182"/>
    <mergeCell ref="O182:P182"/>
    <mergeCell ref="Q182:R182"/>
    <mergeCell ref="S182:T182"/>
    <mergeCell ref="K180:L180"/>
    <mergeCell ref="O180:P180"/>
    <mergeCell ref="Q180:R180"/>
    <mergeCell ref="S180:T180"/>
    <mergeCell ref="Q193:R193"/>
    <mergeCell ref="S193:T193"/>
    <mergeCell ref="K197:T197"/>
    <mergeCell ref="K194:P194"/>
    <mergeCell ref="Q194:R194"/>
    <mergeCell ref="L205:L206"/>
    <mergeCell ref="M205:O206"/>
    <mergeCell ref="P205:P206"/>
    <mergeCell ref="Q205:Q206"/>
    <mergeCell ref="R205:T205"/>
    <mergeCell ref="K199:L199"/>
    <mergeCell ref="M199:T199"/>
    <mergeCell ref="K196:R196"/>
    <mergeCell ref="S196:T196"/>
    <mergeCell ref="Q190:R190"/>
    <mergeCell ref="S190:T190"/>
    <mergeCell ref="K192:P192"/>
    <mergeCell ref="Q192:R192"/>
    <mergeCell ref="S192:T192"/>
    <mergeCell ref="K193:P193"/>
    <mergeCell ref="M203:O203"/>
    <mergeCell ref="P203:T203"/>
    <mergeCell ref="K211:M211"/>
    <mergeCell ref="O211:P211"/>
    <mergeCell ref="Q211:R211"/>
    <mergeCell ref="S211:T211"/>
    <mergeCell ref="K212:M212"/>
    <mergeCell ref="O212:P212"/>
    <mergeCell ref="Q212:R212"/>
    <mergeCell ref="S212:T212"/>
    <mergeCell ref="P208:T208"/>
    <mergeCell ref="K210:L210"/>
    <mergeCell ref="K200:L200"/>
    <mergeCell ref="M200:T200"/>
    <mergeCell ref="K201:L201"/>
    <mergeCell ref="M201:T201"/>
    <mergeCell ref="L207:L208"/>
    <mergeCell ref="M207:O208"/>
    <mergeCell ref="P207:Q207"/>
    <mergeCell ref="R207:T207"/>
    <mergeCell ref="K220:M220"/>
    <mergeCell ref="N220:O220"/>
    <mergeCell ref="Q220:R220"/>
    <mergeCell ref="S220:T220"/>
    <mergeCell ref="K221:M221"/>
    <mergeCell ref="N221:O221"/>
    <mergeCell ref="Q221:R221"/>
    <mergeCell ref="S221:T221"/>
    <mergeCell ref="Q216:R216"/>
    <mergeCell ref="S216:T216"/>
    <mergeCell ref="K219:M219"/>
    <mergeCell ref="N219:O219"/>
    <mergeCell ref="Q219:R219"/>
    <mergeCell ref="S219:T219"/>
    <mergeCell ref="K214:M214"/>
    <mergeCell ref="O214:P214"/>
    <mergeCell ref="Q214:R214"/>
    <mergeCell ref="S214:T214"/>
    <mergeCell ref="Q226:R226"/>
    <mergeCell ref="S226:T226"/>
    <mergeCell ref="K229:L229"/>
    <mergeCell ref="O229:P229"/>
    <mergeCell ref="Q229:R229"/>
    <mergeCell ref="S229:T229"/>
    <mergeCell ref="K224:M224"/>
    <mergeCell ref="N224:O224"/>
    <mergeCell ref="Q224:R224"/>
    <mergeCell ref="S224:T224"/>
    <mergeCell ref="K225:M225"/>
    <mergeCell ref="N225:O225"/>
    <mergeCell ref="Q225:R225"/>
    <mergeCell ref="S225:T225"/>
    <mergeCell ref="K222:M222"/>
    <mergeCell ref="N222:O222"/>
    <mergeCell ref="Q222:R222"/>
    <mergeCell ref="S222:T222"/>
    <mergeCell ref="K223:M223"/>
    <mergeCell ref="N223:O223"/>
    <mergeCell ref="Q223:R223"/>
    <mergeCell ref="S223:T223"/>
    <mergeCell ref="K236:P236"/>
    <mergeCell ref="Q236:R236"/>
    <mergeCell ref="S236:T236"/>
    <mergeCell ref="K237:P237"/>
    <mergeCell ref="Q237:R237"/>
    <mergeCell ref="S237:T237"/>
    <mergeCell ref="K232:L232"/>
    <mergeCell ref="O232:P232"/>
    <mergeCell ref="Q232:R232"/>
    <mergeCell ref="S232:T232"/>
    <mergeCell ref="Q233:R233"/>
    <mergeCell ref="S233:T233"/>
    <mergeCell ref="K230:L230"/>
    <mergeCell ref="O230:P230"/>
    <mergeCell ref="Q230:R230"/>
    <mergeCell ref="S230:T230"/>
    <mergeCell ref="K231:L231"/>
    <mergeCell ref="O231:P231"/>
    <mergeCell ref="Q231:R231"/>
    <mergeCell ref="S231:T231"/>
    <mergeCell ref="K244:P244"/>
    <mergeCell ref="Q244:R244"/>
    <mergeCell ref="S244:T244"/>
    <mergeCell ref="K245:P245"/>
    <mergeCell ref="Q245:R245"/>
    <mergeCell ref="S245:T245"/>
    <mergeCell ref="K246:R246"/>
    <mergeCell ref="S246:T246"/>
    <mergeCell ref="Q240:R240"/>
    <mergeCell ref="S240:T240"/>
    <mergeCell ref="K242:P242"/>
    <mergeCell ref="Q242:R242"/>
    <mergeCell ref="S242:T242"/>
    <mergeCell ref="K243:P243"/>
    <mergeCell ref="Q243:R243"/>
    <mergeCell ref="S243:T243"/>
    <mergeCell ref="K238:P238"/>
    <mergeCell ref="Q238:R238"/>
    <mergeCell ref="S238:T238"/>
    <mergeCell ref="K239:L239"/>
    <mergeCell ref="O239:P239"/>
    <mergeCell ref="Q239:R239"/>
    <mergeCell ref="S239:T239"/>
    <mergeCell ref="K261:M261"/>
    <mergeCell ref="O261:P261"/>
    <mergeCell ref="Q261:R261"/>
    <mergeCell ref="S261:T261"/>
    <mergeCell ref="L257:L258"/>
    <mergeCell ref="M257:O258"/>
    <mergeCell ref="P257:Q257"/>
    <mergeCell ref="R257:T257"/>
    <mergeCell ref="P258:T258"/>
    <mergeCell ref="M255:O256"/>
    <mergeCell ref="P255:P256"/>
    <mergeCell ref="Q255:Q256"/>
    <mergeCell ref="M253:O253"/>
    <mergeCell ref="P253:T253"/>
    <mergeCell ref="R255:T255"/>
    <mergeCell ref="K247:T247"/>
    <mergeCell ref="K249:L249"/>
    <mergeCell ref="M249:T249"/>
    <mergeCell ref="K260:L260"/>
    <mergeCell ref="K251:L251"/>
    <mergeCell ref="M251:T251"/>
    <mergeCell ref="K252:L252"/>
    <mergeCell ref="M252:T252"/>
    <mergeCell ref="K253:L253"/>
    <mergeCell ref="L255:L256"/>
    <mergeCell ref="K250:L250"/>
    <mergeCell ref="M250:T250"/>
    <mergeCell ref="K270:M270"/>
    <mergeCell ref="N270:O270"/>
    <mergeCell ref="Q270:R270"/>
    <mergeCell ref="S270:T270"/>
    <mergeCell ref="K271:M271"/>
    <mergeCell ref="N271:O271"/>
    <mergeCell ref="Q271:R271"/>
    <mergeCell ref="S271:T271"/>
    <mergeCell ref="Q266:R266"/>
    <mergeCell ref="S266:T266"/>
    <mergeCell ref="K269:M269"/>
    <mergeCell ref="N269:O269"/>
    <mergeCell ref="Q269:R269"/>
    <mergeCell ref="S269:T269"/>
    <mergeCell ref="K262:M262"/>
    <mergeCell ref="O262:P262"/>
    <mergeCell ref="Q262:R262"/>
    <mergeCell ref="S262:T262"/>
    <mergeCell ref="K265:M265"/>
    <mergeCell ref="O265:P265"/>
    <mergeCell ref="Q265:R265"/>
    <mergeCell ref="S265:T265"/>
    <mergeCell ref="S263:T263"/>
    <mergeCell ref="K264:M264"/>
    <mergeCell ref="K274:M274"/>
    <mergeCell ref="N274:O274"/>
    <mergeCell ref="Q274:R274"/>
    <mergeCell ref="S274:T274"/>
    <mergeCell ref="K292:P292"/>
    <mergeCell ref="Q292:R292"/>
    <mergeCell ref="S292:T292"/>
    <mergeCell ref="S276:T276"/>
    <mergeCell ref="K279:L279"/>
    <mergeCell ref="K272:M272"/>
    <mergeCell ref="N272:O272"/>
    <mergeCell ref="Q272:R272"/>
    <mergeCell ref="S272:T272"/>
    <mergeCell ref="K273:M273"/>
    <mergeCell ref="N273:O273"/>
    <mergeCell ref="Q273:R273"/>
    <mergeCell ref="S273:T273"/>
    <mergeCell ref="S280:T280"/>
    <mergeCell ref="S287:T287"/>
    <mergeCell ref="K281:L281"/>
    <mergeCell ref="O281:P281"/>
    <mergeCell ref="Q281:R281"/>
    <mergeCell ref="S281:T281"/>
    <mergeCell ref="S282:T282"/>
    <mergeCell ref="K275:M275"/>
    <mergeCell ref="N275:O275"/>
    <mergeCell ref="Q275:R275"/>
    <mergeCell ref="S275:T275"/>
    <mergeCell ref="Q276:R276"/>
    <mergeCell ref="S293:T293"/>
    <mergeCell ref="O279:P279"/>
    <mergeCell ref="Q279:R279"/>
    <mergeCell ref="S279:T279"/>
    <mergeCell ref="K280:L280"/>
    <mergeCell ref="O280:P280"/>
    <mergeCell ref="Q280:R280"/>
    <mergeCell ref="K282:L282"/>
    <mergeCell ref="O282:P282"/>
    <mergeCell ref="Q282:R282"/>
    <mergeCell ref="K288:P288"/>
    <mergeCell ref="Q288:R288"/>
    <mergeCell ref="S288:T288"/>
    <mergeCell ref="M302:T302"/>
    <mergeCell ref="S295:T295"/>
    <mergeCell ref="S296:T296"/>
    <mergeCell ref="Q294:R294"/>
    <mergeCell ref="K293:P293"/>
    <mergeCell ref="Q293:R293"/>
    <mergeCell ref="K297:T297"/>
    <mergeCell ref="K299:L299"/>
    <mergeCell ref="M299:T299"/>
    <mergeCell ref="K300:L300"/>
    <mergeCell ref="M300:T300"/>
    <mergeCell ref="K301:L301"/>
    <mergeCell ref="M301:T301"/>
    <mergeCell ref="K302:L302"/>
    <mergeCell ref="K303:L303"/>
    <mergeCell ref="L305:L306"/>
    <mergeCell ref="M305:O306"/>
    <mergeCell ref="Q283:R283"/>
    <mergeCell ref="K287:P287"/>
    <mergeCell ref="Q287:R287"/>
    <mergeCell ref="K295:P295"/>
    <mergeCell ref="Q295:R295"/>
    <mergeCell ref="K296:R296"/>
    <mergeCell ref="K294:P294"/>
    <mergeCell ref="S283:T283"/>
    <mergeCell ref="K286:P286"/>
    <mergeCell ref="Q286:R286"/>
    <mergeCell ref="S286:T286"/>
    <mergeCell ref="S294:T294"/>
    <mergeCell ref="Q324:R324"/>
    <mergeCell ref="S324:T324"/>
    <mergeCell ref="S321:T321"/>
    <mergeCell ref="K289:L289"/>
    <mergeCell ref="O289:P289"/>
    <mergeCell ref="Q289:R289"/>
    <mergeCell ref="S289:T289"/>
    <mergeCell ref="Q290:R290"/>
    <mergeCell ref="S290:T290"/>
    <mergeCell ref="P305:P306"/>
    <mergeCell ref="Q305:Q306"/>
    <mergeCell ref="R305:T305"/>
    <mergeCell ref="L307:L308"/>
    <mergeCell ref="M307:O308"/>
    <mergeCell ref="P307:Q307"/>
    <mergeCell ref="R307:T307"/>
    <mergeCell ref="P308:T308"/>
    <mergeCell ref="S327:T327"/>
    <mergeCell ref="K328:L328"/>
    <mergeCell ref="O328:P328"/>
    <mergeCell ref="Q328:R328"/>
    <mergeCell ref="S328:T328"/>
    <mergeCell ref="Q327:R327"/>
    <mergeCell ref="O327:P327"/>
    <mergeCell ref="K327:L327"/>
    <mergeCell ref="K317:M317"/>
    <mergeCell ref="N317:O317"/>
    <mergeCell ref="Q317:R317"/>
    <mergeCell ref="K321:M321"/>
    <mergeCell ref="N321:O321"/>
    <mergeCell ref="Q320:R320"/>
    <mergeCell ref="S318:T318"/>
    <mergeCell ref="K318:M318"/>
    <mergeCell ref="Q318:R318"/>
    <mergeCell ref="K322:M322"/>
    <mergeCell ref="N322:O322"/>
    <mergeCell ref="Q322:R322"/>
    <mergeCell ref="Q321:R321"/>
    <mergeCell ref="N318:O318"/>
    <mergeCell ref="K319:M319"/>
    <mergeCell ref="S322:T322"/>
    <mergeCell ref="Q323:R323"/>
    <mergeCell ref="S323:T323"/>
    <mergeCell ref="N319:O319"/>
    <mergeCell ref="K320:M320"/>
    <mergeCell ref="N320:O320"/>
    <mergeCell ref="S320:T320"/>
    <mergeCell ref="K323:M323"/>
    <mergeCell ref="N323:O323"/>
    <mergeCell ref="K335:P335"/>
    <mergeCell ref="Q335:R335"/>
    <mergeCell ref="S335:T335"/>
    <mergeCell ref="K336:P336"/>
    <mergeCell ref="Q336:R336"/>
    <mergeCell ref="S336:T336"/>
    <mergeCell ref="Q331:R331"/>
    <mergeCell ref="S331:T331"/>
    <mergeCell ref="Q334:R334"/>
    <mergeCell ref="S334:T334"/>
    <mergeCell ref="K329:L329"/>
    <mergeCell ref="O329:P329"/>
    <mergeCell ref="Q329:R329"/>
    <mergeCell ref="S329:T329"/>
    <mergeCell ref="K330:L330"/>
    <mergeCell ref="O330:P330"/>
    <mergeCell ref="S330:T330"/>
    <mergeCell ref="K344:R344"/>
    <mergeCell ref="S344:T344"/>
    <mergeCell ref="K345:T345"/>
    <mergeCell ref="K347:L347"/>
    <mergeCell ref="M347:T347"/>
    <mergeCell ref="K348:L348"/>
    <mergeCell ref="M348:T348"/>
    <mergeCell ref="K342:P342"/>
    <mergeCell ref="Q342:R342"/>
    <mergeCell ref="S342:T342"/>
    <mergeCell ref="K343:P343"/>
    <mergeCell ref="Q343:R343"/>
    <mergeCell ref="S343:T343"/>
    <mergeCell ref="S340:T340"/>
    <mergeCell ref="Q338:R338"/>
    <mergeCell ref="S338:T338"/>
    <mergeCell ref="K337:L337"/>
    <mergeCell ref="O337:P337"/>
    <mergeCell ref="K341:P341"/>
    <mergeCell ref="Q341:R341"/>
    <mergeCell ref="S341:T341"/>
    <mergeCell ref="K340:P340"/>
    <mergeCell ref="Q340:R340"/>
    <mergeCell ref="N365:O365"/>
    <mergeCell ref="Q365:R365"/>
    <mergeCell ref="S365:T365"/>
    <mergeCell ref="K366:M366"/>
    <mergeCell ref="N366:O366"/>
    <mergeCell ref="Q366:R366"/>
    <mergeCell ref="S366:T366"/>
    <mergeCell ref="K358:L358"/>
    <mergeCell ref="K359:M359"/>
    <mergeCell ref="O359:P359"/>
    <mergeCell ref="Q359:R359"/>
    <mergeCell ref="S360:T360"/>
    <mergeCell ref="S359:T359"/>
    <mergeCell ref="K349:L349"/>
    <mergeCell ref="M349:T349"/>
    <mergeCell ref="P353:P354"/>
    <mergeCell ref="Q353:Q354"/>
    <mergeCell ref="R353:T353"/>
    <mergeCell ref="L355:L356"/>
    <mergeCell ref="P356:T356"/>
    <mergeCell ref="K350:L350"/>
    <mergeCell ref="K351:L351"/>
    <mergeCell ref="M351:O351"/>
    <mergeCell ref="AE1:AN1"/>
    <mergeCell ref="AE3:AF3"/>
    <mergeCell ref="AG3:AN3"/>
    <mergeCell ref="AE4:AF4"/>
    <mergeCell ref="K389:P389"/>
    <mergeCell ref="Q389:R389"/>
    <mergeCell ref="S389:T389"/>
    <mergeCell ref="K385:L385"/>
    <mergeCell ref="O385:P385"/>
    <mergeCell ref="K383:P383"/>
    <mergeCell ref="S386:T386"/>
    <mergeCell ref="Q383:R383"/>
    <mergeCell ref="S383:T383"/>
    <mergeCell ref="K384:P384"/>
    <mergeCell ref="Q384:R384"/>
    <mergeCell ref="S384:T384"/>
    <mergeCell ref="Q379:R379"/>
    <mergeCell ref="S379:T379"/>
    <mergeCell ref="Q382:R382"/>
    <mergeCell ref="S382:T382"/>
    <mergeCell ref="K377:L377"/>
    <mergeCell ref="O377:P377"/>
    <mergeCell ref="Q377:R377"/>
    <mergeCell ref="S377:T377"/>
    <mergeCell ref="K378:L378"/>
    <mergeCell ref="O378:P378"/>
    <mergeCell ref="Q378:R378"/>
    <mergeCell ref="S378:T378"/>
    <mergeCell ref="K375:L375"/>
    <mergeCell ref="O375:P375"/>
    <mergeCell ref="Q375:R375"/>
    <mergeCell ref="S375:T375"/>
    <mergeCell ref="AG4:AN4"/>
    <mergeCell ref="AG7:AI7"/>
    <mergeCell ref="AJ7:AN7"/>
    <mergeCell ref="AE14:AF14"/>
    <mergeCell ref="AE5:AF5"/>
    <mergeCell ref="AG5:AN5"/>
    <mergeCell ref="AE6:AF6"/>
    <mergeCell ref="AG6:AN6"/>
    <mergeCell ref="AE7:AF7"/>
    <mergeCell ref="AF9:AF10"/>
    <mergeCell ref="K391:P391"/>
    <mergeCell ref="Q391:R391"/>
    <mergeCell ref="S391:T391"/>
    <mergeCell ref="AL9:AN9"/>
    <mergeCell ref="Q390:R390"/>
    <mergeCell ref="S390:T390"/>
    <mergeCell ref="Q385:R385"/>
    <mergeCell ref="S385:T385"/>
    <mergeCell ref="K376:L376"/>
    <mergeCell ref="O376:P376"/>
    <mergeCell ref="Q376:R376"/>
    <mergeCell ref="S376:T376"/>
    <mergeCell ref="K371:M371"/>
    <mergeCell ref="N371:O371"/>
    <mergeCell ref="Q371:R371"/>
    <mergeCell ref="S371:T371"/>
    <mergeCell ref="Q372:R372"/>
    <mergeCell ref="S372:T372"/>
    <mergeCell ref="K369:M369"/>
    <mergeCell ref="N369:O369"/>
    <mergeCell ref="Q369:R369"/>
    <mergeCell ref="S369:T369"/>
    <mergeCell ref="AK15:AL15"/>
    <mergeCell ref="AM15:AN15"/>
    <mergeCell ref="AL11:AN11"/>
    <mergeCell ref="AJ12:AN12"/>
    <mergeCell ref="AE17:AG17"/>
    <mergeCell ref="AI17:AJ17"/>
    <mergeCell ref="AK17:AL17"/>
    <mergeCell ref="AM17:AN17"/>
    <mergeCell ref="AE16:AG16"/>
    <mergeCell ref="AI16:AJ16"/>
    <mergeCell ref="AG9:AI10"/>
    <mergeCell ref="AJ9:AJ10"/>
    <mergeCell ref="AK9:AK10"/>
    <mergeCell ref="AF11:AF12"/>
    <mergeCell ref="AG11:AI12"/>
    <mergeCell ref="AJ11:AK11"/>
    <mergeCell ref="AE15:AG15"/>
    <mergeCell ref="AI15:AJ15"/>
    <mergeCell ref="AE23:AG23"/>
    <mergeCell ref="AH23:AI23"/>
    <mergeCell ref="AK23:AL23"/>
    <mergeCell ref="AM23:AN23"/>
    <mergeCell ref="AE24:AG24"/>
    <mergeCell ref="AH24:AI24"/>
    <mergeCell ref="AK24:AL24"/>
    <mergeCell ref="AM24:AN24"/>
    <mergeCell ref="AK16:AL16"/>
    <mergeCell ref="AM16:AN16"/>
    <mergeCell ref="AE22:AG22"/>
    <mergeCell ref="AH22:AI22"/>
    <mergeCell ref="AK22:AL22"/>
    <mergeCell ref="AM22:AN22"/>
    <mergeCell ref="AK19:AL19"/>
    <mergeCell ref="AM19:AN19"/>
    <mergeCell ref="AE18:AG18"/>
    <mergeCell ref="AI18:AJ18"/>
    <mergeCell ref="AK18:AL18"/>
    <mergeCell ref="AM18:AN18"/>
    <mergeCell ref="AE28:AG28"/>
    <mergeCell ref="AH28:AI28"/>
    <mergeCell ref="AK28:AL28"/>
    <mergeCell ref="AM28:AN28"/>
    <mergeCell ref="AE29:AG29"/>
    <mergeCell ref="AH29:AI29"/>
    <mergeCell ref="AK29:AL29"/>
    <mergeCell ref="AM29:AN29"/>
    <mergeCell ref="AE40:AJ40"/>
    <mergeCell ref="AE25:AG25"/>
    <mergeCell ref="AH25:AI25"/>
    <mergeCell ref="AK25:AL25"/>
    <mergeCell ref="AM25:AN25"/>
    <mergeCell ref="AE26:AG26"/>
    <mergeCell ref="AH26:AI26"/>
    <mergeCell ref="AK26:AL26"/>
    <mergeCell ref="AM26:AN26"/>
    <mergeCell ref="AE35:AF35"/>
    <mergeCell ref="AI35:AJ35"/>
    <mergeCell ref="AK35:AL35"/>
    <mergeCell ref="AM35:AN35"/>
    <mergeCell ref="AE36:AF36"/>
    <mergeCell ref="AI36:AJ36"/>
    <mergeCell ref="AK34:AL34"/>
    <mergeCell ref="AM34:AN34"/>
    <mergeCell ref="AK37:AL37"/>
    <mergeCell ref="AM37:AN37"/>
    <mergeCell ref="AK40:AL40"/>
    <mergeCell ref="AM40:AN40"/>
    <mergeCell ref="AK30:AL30"/>
    <mergeCell ref="AM30:AN30"/>
    <mergeCell ref="AK36:AL36"/>
    <mergeCell ref="AM36:AN36"/>
    <mergeCell ref="AE33:AF33"/>
    <mergeCell ref="AI33:AJ33"/>
    <mergeCell ref="AK33:AL33"/>
    <mergeCell ref="AM33:AN33"/>
    <mergeCell ref="AE34:AF34"/>
    <mergeCell ref="AI34:AJ34"/>
    <mergeCell ref="AE47:AJ47"/>
    <mergeCell ref="AK47:AL47"/>
    <mergeCell ref="AM47:AN47"/>
    <mergeCell ref="AE48:AJ48"/>
    <mergeCell ref="AK48:AL48"/>
    <mergeCell ref="AM48:AN48"/>
    <mergeCell ref="AE46:AJ46"/>
    <mergeCell ref="AK46:AL46"/>
    <mergeCell ref="AM46:AN46"/>
    <mergeCell ref="AK59:AK60"/>
    <mergeCell ref="AK44:AL44"/>
    <mergeCell ref="AM44:AN44"/>
    <mergeCell ref="AE43:AF43"/>
    <mergeCell ref="AI43:AJ43"/>
    <mergeCell ref="AK41:AL41"/>
    <mergeCell ref="AM41:AN41"/>
    <mergeCell ref="AE42:AJ42"/>
    <mergeCell ref="AK42:AL42"/>
    <mergeCell ref="AM42:AN42"/>
    <mergeCell ref="AK43:AL43"/>
    <mergeCell ref="AM43:AN43"/>
    <mergeCell ref="AI65:AJ65"/>
    <mergeCell ref="AK65:AL65"/>
    <mergeCell ref="AM65:AN65"/>
    <mergeCell ref="AG54:AN54"/>
    <mergeCell ref="AE64:AF64"/>
    <mergeCell ref="AE55:AF55"/>
    <mergeCell ref="AG55:AN55"/>
    <mergeCell ref="AE56:AF56"/>
    <mergeCell ref="AG56:AN56"/>
    <mergeCell ref="AE57:AF57"/>
    <mergeCell ref="AF59:AF60"/>
    <mergeCell ref="AG59:AI60"/>
    <mergeCell ref="AJ59:AJ60"/>
    <mergeCell ref="AE49:AJ49"/>
    <mergeCell ref="AK49:AL49"/>
    <mergeCell ref="AM49:AN49"/>
    <mergeCell ref="AL59:AN59"/>
    <mergeCell ref="AE50:AL50"/>
    <mergeCell ref="AM50:AN50"/>
    <mergeCell ref="AE51:AN51"/>
    <mergeCell ref="AE53:AF53"/>
    <mergeCell ref="AG53:AN53"/>
    <mergeCell ref="AE54:AF54"/>
    <mergeCell ref="AE73:AG73"/>
    <mergeCell ref="AH73:AI73"/>
    <mergeCell ref="AK73:AL73"/>
    <mergeCell ref="AM73:AN73"/>
    <mergeCell ref="AE74:AG74"/>
    <mergeCell ref="AH74:AI74"/>
    <mergeCell ref="AK74:AL74"/>
    <mergeCell ref="AM74:AN74"/>
    <mergeCell ref="AE71:AG71"/>
    <mergeCell ref="AH71:AI71"/>
    <mergeCell ref="AK71:AL71"/>
    <mergeCell ref="AM71:AN71"/>
    <mergeCell ref="AE72:AG72"/>
    <mergeCell ref="AH72:AI72"/>
    <mergeCell ref="AK72:AL72"/>
    <mergeCell ref="AM72:AN72"/>
    <mergeCell ref="AL61:AN61"/>
    <mergeCell ref="AJ62:AN62"/>
    <mergeCell ref="AE67:AG67"/>
    <mergeCell ref="AI67:AJ67"/>
    <mergeCell ref="AK67:AL67"/>
    <mergeCell ref="AM67:AN67"/>
    <mergeCell ref="AE66:AG66"/>
    <mergeCell ref="AI66:AJ66"/>
    <mergeCell ref="AK66:AL66"/>
    <mergeCell ref="AM66:AN66"/>
    <mergeCell ref="AK68:AL68"/>
    <mergeCell ref="AM68:AN68"/>
    <mergeCell ref="AF61:AF62"/>
    <mergeCell ref="AG61:AI62"/>
    <mergeCell ref="AJ61:AK61"/>
    <mergeCell ref="AE65:AG65"/>
    <mergeCell ref="AE81:AF81"/>
    <mergeCell ref="AI81:AJ81"/>
    <mergeCell ref="AK81:AL81"/>
    <mergeCell ref="AM81:AN81"/>
    <mergeCell ref="AE82:AF82"/>
    <mergeCell ref="AI82:AJ82"/>
    <mergeCell ref="AK82:AL82"/>
    <mergeCell ref="AM82:AN82"/>
    <mergeCell ref="AE77:AG77"/>
    <mergeCell ref="AH77:AI77"/>
    <mergeCell ref="AK77:AL77"/>
    <mergeCell ref="AM77:AN77"/>
    <mergeCell ref="AK78:AL78"/>
    <mergeCell ref="AM78:AN78"/>
    <mergeCell ref="AE75:AG75"/>
    <mergeCell ref="AH75:AI75"/>
    <mergeCell ref="AK75:AL75"/>
    <mergeCell ref="AM75:AN75"/>
    <mergeCell ref="AE76:AG76"/>
    <mergeCell ref="AH76:AI76"/>
    <mergeCell ref="AK76:AL76"/>
    <mergeCell ref="AM76:AN76"/>
    <mergeCell ref="AE89:AJ89"/>
    <mergeCell ref="AK89:AL89"/>
    <mergeCell ref="AM89:AN89"/>
    <mergeCell ref="AE90:AJ90"/>
    <mergeCell ref="AK90:AL90"/>
    <mergeCell ref="AM90:AN90"/>
    <mergeCell ref="AK85:AL85"/>
    <mergeCell ref="AM85:AN85"/>
    <mergeCell ref="AK88:AL88"/>
    <mergeCell ref="AM88:AN88"/>
    <mergeCell ref="AE83:AF83"/>
    <mergeCell ref="AI83:AJ83"/>
    <mergeCell ref="AK83:AL83"/>
    <mergeCell ref="AM83:AN83"/>
    <mergeCell ref="AE84:AF84"/>
    <mergeCell ref="AI84:AJ84"/>
    <mergeCell ref="AK84:AL84"/>
    <mergeCell ref="AM84:AN84"/>
    <mergeCell ref="AE95:AJ95"/>
    <mergeCell ref="AK95:AL95"/>
    <mergeCell ref="AM95:AN95"/>
    <mergeCell ref="AE96:AJ96"/>
    <mergeCell ref="AK96:AL96"/>
    <mergeCell ref="AM96:AN96"/>
    <mergeCell ref="AK91:AL91"/>
    <mergeCell ref="AM91:AN91"/>
    <mergeCell ref="AE94:AJ94"/>
    <mergeCell ref="AK94:AL94"/>
    <mergeCell ref="AM94:AN94"/>
    <mergeCell ref="AK92:AL92"/>
    <mergeCell ref="AM92:AN92"/>
    <mergeCell ref="AE91:AF91"/>
    <mergeCell ref="AI91:AJ91"/>
    <mergeCell ref="AG107:AI108"/>
    <mergeCell ref="AJ107:AJ108"/>
    <mergeCell ref="AK107:AK108"/>
    <mergeCell ref="AG102:AN102"/>
    <mergeCell ref="AG105:AI105"/>
    <mergeCell ref="AJ105:AN105"/>
    <mergeCell ref="AE103:AF103"/>
    <mergeCell ref="AG103:AN103"/>
    <mergeCell ref="AE104:AF104"/>
    <mergeCell ref="AG104:AN104"/>
    <mergeCell ref="AE105:AF105"/>
    <mergeCell ref="AF107:AF108"/>
    <mergeCell ref="AE97:AJ97"/>
    <mergeCell ref="AK97:AL97"/>
    <mergeCell ref="AM97:AN97"/>
    <mergeCell ref="AL107:AN107"/>
    <mergeCell ref="AE98:AL98"/>
    <mergeCell ref="AM98:AN98"/>
    <mergeCell ref="AE99:AN99"/>
    <mergeCell ref="AE101:AF101"/>
    <mergeCell ref="AG101:AN101"/>
    <mergeCell ref="AE102:AF102"/>
    <mergeCell ref="AE119:AG119"/>
    <mergeCell ref="AH119:AI119"/>
    <mergeCell ref="AK119:AL119"/>
    <mergeCell ref="AM119:AN119"/>
    <mergeCell ref="AK116:AL116"/>
    <mergeCell ref="AM116:AN116"/>
    <mergeCell ref="AK113:AL113"/>
    <mergeCell ref="AM113:AN113"/>
    <mergeCell ref="AL109:AN109"/>
    <mergeCell ref="AJ110:AN110"/>
    <mergeCell ref="AE115:AG115"/>
    <mergeCell ref="AI115:AJ115"/>
    <mergeCell ref="AK115:AL115"/>
    <mergeCell ref="AM115:AN115"/>
    <mergeCell ref="AE114:AG114"/>
    <mergeCell ref="AI114:AJ114"/>
    <mergeCell ref="AE124:AG124"/>
    <mergeCell ref="AH124:AI124"/>
    <mergeCell ref="AK124:AL124"/>
    <mergeCell ref="AM124:AN124"/>
    <mergeCell ref="AF109:AF110"/>
    <mergeCell ref="AG109:AI110"/>
    <mergeCell ref="AJ109:AK109"/>
    <mergeCell ref="AE113:AG113"/>
    <mergeCell ref="AI113:AJ113"/>
    <mergeCell ref="AE112:AF112"/>
    <mergeCell ref="AE125:AG125"/>
    <mergeCell ref="AH125:AI125"/>
    <mergeCell ref="AK125:AL125"/>
    <mergeCell ref="AM125:AN125"/>
    <mergeCell ref="AE122:AG122"/>
    <mergeCell ref="AH122:AI122"/>
    <mergeCell ref="AK122:AL122"/>
    <mergeCell ref="AM122:AN122"/>
    <mergeCell ref="AE123:AG123"/>
    <mergeCell ref="AH123:AI123"/>
    <mergeCell ref="AK123:AL123"/>
    <mergeCell ref="AM123:AN123"/>
    <mergeCell ref="AE120:AG120"/>
    <mergeCell ref="AH120:AI120"/>
    <mergeCell ref="AK120:AL120"/>
    <mergeCell ref="AM120:AN120"/>
    <mergeCell ref="AE121:AG121"/>
    <mergeCell ref="AH121:AI121"/>
    <mergeCell ref="AK121:AL121"/>
    <mergeCell ref="AM121:AN121"/>
    <mergeCell ref="AK114:AL114"/>
    <mergeCell ref="AM114:AN114"/>
    <mergeCell ref="AM138:AN138"/>
    <mergeCell ref="AE139:AJ139"/>
    <mergeCell ref="AK139:AL139"/>
    <mergeCell ref="AM139:AN139"/>
    <mergeCell ref="AE132:AF132"/>
    <mergeCell ref="AI132:AJ132"/>
    <mergeCell ref="AK132:AL132"/>
    <mergeCell ref="AM132:AN132"/>
    <mergeCell ref="AE133:AF133"/>
    <mergeCell ref="AI133:AJ133"/>
    <mergeCell ref="AK131:AL131"/>
    <mergeCell ref="AM131:AN131"/>
    <mergeCell ref="AK134:AL134"/>
    <mergeCell ref="AM134:AN134"/>
    <mergeCell ref="AK137:AL137"/>
    <mergeCell ref="AM137:AN137"/>
    <mergeCell ref="AK127:AL127"/>
    <mergeCell ref="AM127:AN127"/>
    <mergeCell ref="AK133:AL133"/>
    <mergeCell ref="AM133:AN133"/>
    <mergeCell ref="AE130:AF130"/>
    <mergeCell ref="AI130:AJ130"/>
    <mergeCell ref="AK130:AL130"/>
    <mergeCell ref="AM130:AN130"/>
    <mergeCell ref="AE131:AF131"/>
    <mergeCell ref="AI131:AJ131"/>
    <mergeCell ref="AO1:AX1"/>
    <mergeCell ref="AO3:AP3"/>
    <mergeCell ref="AQ3:AX3"/>
    <mergeCell ref="AO4:AP4"/>
    <mergeCell ref="AQ4:AX4"/>
    <mergeCell ref="AP9:AP10"/>
    <mergeCell ref="AQ9:AS10"/>
    <mergeCell ref="AT9:AT10"/>
    <mergeCell ref="AU9:AU10"/>
    <mergeCell ref="AO5:AP5"/>
    <mergeCell ref="AE146:AJ146"/>
    <mergeCell ref="AK146:AL146"/>
    <mergeCell ref="AM146:AN146"/>
    <mergeCell ref="AE147:AL147"/>
    <mergeCell ref="AM147:AN147"/>
    <mergeCell ref="AE144:AJ144"/>
    <mergeCell ref="AK144:AL144"/>
    <mergeCell ref="AM144:AN144"/>
    <mergeCell ref="AE145:AJ145"/>
    <mergeCell ref="AK145:AL145"/>
    <mergeCell ref="AM145:AN145"/>
    <mergeCell ref="AK140:AL140"/>
    <mergeCell ref="AM140:AN140"/>
    <mergeCell ref="AE143:AJ143"/>
    <mergeCell ref="AK143:AL143"/>
    <mergeCell ref="AM143:AN143"/>
    <mergeCell ref="AK141:AL141"/>
    <mergeCell ref="AM141:AN141"/>
    <mergeCell ref="AE140:AF140"/>
    <mergeCell ref="AI140:AJ140"/>
    <mergeCell ref="AE138:AJ138"/>
    <mergeCell ref="AK138:AL138"/>
    <mergeCell ref="AO16:AQ16"/>
    <mergeCell ref="AS16:AT16"/>
    <mergeCell ref="AU16:AV16"/>
    <mergeCell ref="AW16:AX16"/>
    <mergeCell ref="AO17:AQ17"/>
    <mergeCell ref="AS17:AT17"/>
    <mergeCell ref="AU17:AV17"/>
    <mergeCell ref="AW17:AX17"/>
    <mergeCell ref="AQ7:AS7"/>
    <mergeCell ref="AT7:AX7"/>
    <mergeCell ref="AO14:AP14"/>
    <mergeCell ref="AO15:AQ15"/>
    <mergeCell ref="AS15:AT15"/>
    <mergeCell ref="AU15:AV15"/>
    <mergeCell ref="AW15:AX15"/>
    <mergeCell ref="AQ5:AX5"/>
    <mergeCell ref="AO6:AP6"/>
    <mergeCell ref="AQ6:AX6"/>
    <mergeCell ref="AO7:AP7"/>
    <mergeCell ref="AV9:AX9"/>
    <mergeCell ref="AP11:AP12"/>
    <mergeCell ref="AQ11:AS12"/>
    <mergeCell ref="AT11:AU11"/>
    <mergeCell ref="AV11:AX11"/>
    <mergeCell ref="AT12:AX12"/>
    <mergeCell ref="AO25:AQ25"/>
    <mergeCell ref="AR25:AS25"/>
    <mergeCell ref="AU25:AV25"/>
    <mergeCell ref="AW25:AX25"/>
    <mergeCell ref="AO26:AQ26"/>
    <mergeCell ref="AR26:AS26"/>
    <mergeCell ref="AU26:AV26"/>
    <mergeCell ref="AW26:AX26"/>
    <mergeCell ref="AO23:AQ23"/>
    <mergeCell ref="AR23:AS23"/>
    <mergeCell ref="AU23:AV23"/>
    <mergeCell ref="AW23:AX23"/>
    <mergeCell ref="AO24:AQ24"/>
    <mergeCell ref="AR24:AS24"/>
    <mergeCell ref="AU24:AV24"/>
    <mergeCell ref="AW24:AX24"/>
    <mergeCell ref="AU19:AV19"/>
    <mergeCell ref="AW19:AX19"/>
    <mergeCell ref="AO22:AQ22"/>
    <mergeCell ref="AR22:AS22"/>
    <mergeCell ref="AU22:AV22"/>
    <mergeCell ref="AW22:AX22"/>
    <mergeCell ref="AU30:AV30"/>
    <mergeCell ref="AW30:AX30"/>
    <mergeCell ref="AU36:AV36"/>
    <mergeCell ref="AW36:AX36"/>
    <mergeCell ref="AO33:AP33"/>
    <mergeCell ref="AS33:AT33"/>
    <mergeCell ref="AU33:AV33"/>
    <mergeCell ref="AW33:AX33"/>
    <mergeCell ref="AO34:AP34"/>
    <mergeCell ref="AS34:AT34"/>
    <mergeCell ref="AO28:AQ28"/>
    <mergeCell ref="AR28:AS28"/>
    <mergeCell ref="AU28:AV28"/>
    <mergeCell ref="AW28:AX28"/>
    <mergeCell ref="AO29:AQ29"/>
    <mergeCell ref="AR29:AS29"/>
    <mergeCell ref="AU29:AV29"/>
    <mergeCell ref="AW29:AX29"/>
    <mergeCell ref="AO41:AT41"/>
    <mergeCell ref="AU41:AV41"/>
    <mergeCell ref="AW41:AX41"/>
    <mergeCell ref="AO42:AT42"/>
    <mergeCell ref="AU42:AV42"/>
    <mergeCell ref="AW42:AX42"/>
    <mergeCell ref="AO35:AP35"/>
    <mergeCell ref="AS35:AT35"/>
    <mergeCell ref="AU35:AV35"/>
    <mergeCell ref="AW35:AX35"/>
    <mergeCell ref="AO36:AP36"/>
    <mergeCell ref="AS36:AT36"/>
    <mergeCell ref="AU34:AV34"/>
    <mergeCell ref="AW34:AX34"/>
    <mergeCell ref="AU37:AV37"/>
    <mergeCell ref="AW37:AX37"/>
    <mergeCell ref="AU40:AV40"/>
    <mergeCell ref="AW40:AX40"/>
    <mergeCell ref="AO40:AT40"/>
    <mergeCell ref="AO49:AT49"/>
    <mergeCell ref="AU49:AV49"/>
    <mergeCell ref="AW49:AX49"/>
    <mergeCell ref="AV59:AX59"/>
    <mergeCell ref="AO50:AV50"/>
    <mergeCell ref="AW50:AX50"/>
    <mergeCell ref="AO51:AX51"/>
    <mergeCell ref="AO53:AP53"/>
    <mergeCell ref="AQ53:AX53"/>
    <mergeCell ref="AO54:AP54"/>
    <mergeCell ref="AO47:AT47"/>
    <mergeCell ref="AU47:AV47"/>
    <mergeCell ref="AW47:AX47"/>
    <mergeCell ref="AO48:AT48"/>
    <mergeCell ref="AU48:AV48"/>
    <mergeCell ref="AW48:AX48"/>
    <mergeCell ref="AU43:AV43"/>
    <mergeCell ref="AW43:AX43"/>
    <mergeCell ref="AO46:AT46"/>
    <mergeCell ref="AU46:AV46"/>
    <mergeCell ref="AW46:AX46"/>
    <mergeCell ref="AU44:AV44"/>
    <mergeCell ref="AW44:AX44"/>
    <mergeCell ref="AO43:AP43"/>
    <mergeCell ref="AS43:AT43"/>
    <mergeCell ref="AS65:AT65"/>
    <mergeCell ref="AU65:AV65"/>
    <mergeCell ref="AW65:AX65"/>
    <mergeCell ref="AO66:AQ66"/>
    <mergeCell ref="AS66:AT66"/>
    <mergeCell ref="AU66:AV66"/>
    <mergeCell ref="AQ56:AX56"/>
    <mergeCell ref="AO57:AP57"/>
    <mergeCell ref="AW66:AX66"/>
    <mergeCell ref="AP61:AP62"/>
    <mergeCell ref="AQ61:AS62"/>
    <mergeCell ref="AT61:AU61"/>
    <mergeCell ref="AV61:AX61"/>
    <mergeCell ref="AT62:AX62"/>
    <mergeCell ref="AO64:AP64"/>
    <mergeCell ref="AO65:AQ65"/>
    <mergeCell ref="AQ54:AX54"/>
    <mergeCell ref="AP59:AP60"/>
    <mergeCell ref="AQ59:AS60"/>
    <mergeCell ref="AT59:AT60"/>
    <mergeCell ref="AU59:AU60"/>
    <mergeCell ref="AQ57:AS57"/>
    <mergeCell ref="AT57:AX57"/>
    <mergeCell ref="AO55:AP55"/>
    <mergeCell ref="AQ55:AX55"/>
    <mergeCell ref="AO56:AP56"/>
    <mergeCell ref="AO73:AQ73"/>
    <mergeCell ref="AR73:AS73"/>
    <mergeCell ref="AU73:AV73"/>
    <mergeCell ref="AW73:AX73"/>
    <mergeCell ref="AO74:AQ74"/>
    <mergeCell ref="AR74:AS74"/>
    <mergeCell ref="AU74:AV74"/>
    <mergeCell ref="AW74:AX74"/>
    <mergeCell ref="AO71:AQ71"/>
    <mergeCell ref="AR71:AS71"/>
    <mergeCell ref="AU71:AV71"/>
    <mergeCell ref="AW71:AX71"/>
    <mergeCell ref="AO72:AQ72"/>
    <mergeCell ref="AR72:AS72"/>
    <mergeCell ref="AU72:AV72"/>
    <mergeCell ref="AW72:AX72"/>
    <mergeCell ref="AO67:AQ67"/>
    <mergeCell ref="AS67:AT67"/>
    <mergeCell ref="AU67:AV67"/>
    <mergeCell ref="AW67:AX67"/>
    <mergeCell ref="AU68:AV68"/>
    <mergeCell ref="AW68:AX68"/>
    <mergeCell ref="AO81:AP81"/>
    <mergeCell ref="AS81:AT81"/>
    <mergeCell ref="AU81:AV81"/>
    <mergeCell ref="AW81:AX81"/>
    <mergeCell ref="AO82:AP82"/>
    <mergeCell ref="AS82:AT82"/>
    <mergeCell ref="AU82:AV82"/>
    <mergeCell ref="AW82:AX82"/>
    <mergeCell ref="AO77:AQ77"/>
    <mergeCell ref="AR77:AS77"/>
    <mergeCell ref="AU77:AV77"/>
    <mergeCell ref="AW77:AX77"/>
    <mergeCell ref="AU78:AV78"/>
    <mergeCell ref="AW78:AX78"/>
    <mergeCell ref="AO75:AQ75"/>
    <mergeCell ref="AR75:AS75"/>
    <mergeCell ref="AU75:AV75"/>
    <mergeCell ref="AW75:AX75"/>
    <mergeCell ref="AO76:AQ76"/>
    <mergeCell ref="AR76:AS76"/>
    <mergeCell ref="AU76:AV76"/>
    <mergeCell ref="AW76:AX76"/>
    <mergeCell ref="AO89:AT89"/>
    <mergeCell ref="AU89:AV89"/>
    <mergeCell ref="AW89:AX89"/>
    <mergeCell ref="AO90:AT90"/>
    <mergeCell ref="AU90:AV90"/>
    <mergeCell ref="AW90:AX90"/>
    <mergeCell ref="AU85:AV85"/>
    <mergeCell ref="AW85:AX85"/>
    <mergeCell ref="AU88:AV88"/>
    <mergeCell ref="AW88:AX88"/>
    <mergeCell ref="AO83:AP83"/>
    <mergeCell ref="AS83:AT83"/>
    <mergeCell ref="AU83:AV83"/>
    <mergeCell ref="AW83:AX83"/>
    <mergeCell ref="AO84:AP84"/>
    <mergeCell ref="AS84:AT84"/>
    <mergeCell ref="AU84:AV84"/>
    <mergeCell ref="AW84:AX84"/>
    <mergeCell ref="AW97:AX97"/>
    <mergeCell ref="AO98:AV98"/>
    <mergeCell ref="AW98:AX98"/>
    <mergeCell ref="AO99:AX99"/>
    <mergeCell ref="AO101:AP101"/>
    <mergeCell ref="AQ101:AX101"/>
    <mergeCell ref="AO102:AP102"/>
    <mergeCell ref="AO95:AT95"/>
    <mergeCell ref="AU95:AV95"/>
    <mergeCell ref="AW95:AX95"/>
    <mergeCell ref="AO96:AT96"/>
    <mergeCell ref="AU96:AV96"/>
    <mergeCell ref="AW96:AX96"/>
    <mergeCell ref="AQ102:AX102"/>
    <mergeCell ref="AU91:AV91"/>
    <mergeCell ref="AW91:AX91"/>
    <mergeCell ref="AO94:AT94"/>
    <mergeCell ref="AU94:AV94"/>
    <mergeCell ref="AW94:AX94"/>
    <mergeCell ref="AU92:AV92"/>
    <mergeCell ref="AW92:AX92"/>
    <mergeCell ref="AO91:AP91"/>
    <mergeCell ref="AS91:AT91"/>
    <mergeCell ref="AO114:AQ114"/>
    <mergeCell ref="AS114:AT114"/>
    <mergeCell ref="AU114:AV114"/>
    <mergeCell ref="AW114:AX114"/>
    <mergeCell ref="AO113:AQ113"/>
    <mergeCell ref="AP109:AP110"/>
    <mergeCell ref="AQ109:AS110"/>
    <mergeCell ref="AT109:AU109"/>
    <mergeCell ref="AV109:AX109"/>
    <mergeCell ref="AT110:AX110"/>
    <mergeCell ref="AO112:AP112"/>
    <mergeCell ref="AP107:AP108"/>
    <mergeCell ref="AQ107:AS108"/>
    <mergeCell ref="AT107:AT108"/>
    <mergeCell ref="AU107:AU108"/>
    <mergeCell ref="AQ105:AS105"/>
    <mergeCell ref="AT105:AX105"/>
    <mergeCell ref="AV107:AX107"/>
    <mergeCell ref="AO123:AQ123"/>
    <mergeCell ref="AR123:AS123"/>
    <mergeCell ref="AU123:AV123"/>
    <mergeCell ref="AW123:AX123"/>
    <mergeCell ref="AO124:AQ124"/>
    <mergeCell ref="AR124:AS124"/>
    <mergeCell ref="AU124:AV124"/>
    <mergeCell ref="AW124:AX124"/>
    <mergeCell ref="AO121:AQ121"/>
    <mergeCell ref="AR121:AS121"/>
    <mergeCell ref="AU121:AV121"/>
    <mergeCell ref="AW121:AX121"/>
    <mergeCell ref="AO122:AQ122"/>
    <mergeCell ref="AR122:AS122"/>
    <mergeCell ref="AU122:AV122"/>
    <mergeCell ref="AW122:AX122"/>
    <mergeCell ref="AO119:AQ119"/>
    <mergeCell ref="AR119:AS119"/>
    <mergeCell ref="AU119:AV119"/>
    <mergeCell ref="AW119:AX119"/>
    <mergeCell ref="AO120:AQ120"/>
    <mergeCell ref="AR120:AS120"/>
    <mergeCell ref="AU120:AV120"/>
    <mergeCell ref="AW120:AX120"/>
    <mergeCell ref="AS133:AT133"/>
    <mergeCell ref="AU133:AV133"/>
    <mergeCell ref="AW133:AX133"/>
    <mergeCell ref="AO130:AP130"/>
    <mergeCell ref="AS130:AT130"/>
    <mergeCell ref="AU130:AV130"/>
    <mergeCell ref="AW130:AX130"/>
    <mergeCell ref="AO131:AP131"/>
    <mergeCell ref="AS131:AT131"/>
    <mergeCell ref="AU131:AV131"/>
    <mergeCell ref="AW131:AX131"/>
    <mergeCell ref="AO125:AQ125"/>
    <mergeCell ref="AR125:AS125"/>
    <mergeCell ref="AU125:AV125"/>
    <mergeCell ref="AW125:AX125"/>
    <mergeCell ref="AU127:AV127"/>
    <mergeCell ref="AW127:AX127"/>
    <mergeCell ref="AU341:AV341"/>
    <mergeCell ref="AW341:AX341"/>
    <mergeCell ref="AO340:AT340"/>
    <mergeCell ref="AU340:AV340"/>
    <mergeCell ref="AW182:AX182"/>
    <mergeCell ref="AY3:AZ3"/>
    <mergeCell ref="AU195:AV195"/>
    <mergeCell ref="AO187:AT187"/>
    <mergeCell ref="AU187:AV187"/>
    <mergeCell ref="AW187:AX187"/>
    <mergeCell ref="AU343:AV343"/>
    <mergeCell ref="AQ201:AX201"/>
    <mergeCell ref="AO210:AP210"/>
    <mergeCell ref="AO211:AQ211"/>
    <mergeCell ref="AP207:AP208"/>
    <mergeCell ref="AY1:BH1"/>
    <mergeCell ref="AU183:AV183"/>
    <mergeCell ref="AU190:AV190"/>
    <mergeCell ref="AW340:AX340"/>
    <mergeCell ref="AO341:AT341"/>
    <mergeCell ref="BD11:BE11"/>
    <mergeCell ref="BF11:BH11"/>
    <mergeCell ref="BD12:BH12"/>
    <mergeCell ref="AO193:AT193"/>
    <mergeCell ref="AU193:AV193"/>
    <mergeCell ref="AW193:AX193"/>
    <mergeCell ref="AO181:AP181"/>
    <mergeCell ref="AU181:AV181"/>
    <mergeCell ref="AW181:AX181"/>
    <mergeCell ref="AO179:AP179"/>
    <mergeCell ref="AY7:AZ7"/>
    <mergeCell ref="AZ9:AZ10"/>
    <mergeCell ref="AY14:AZ14"/>
    <mergeCell ref="AY17:BA17"/>
    <mergeCell ref="AY22:BA22"/>
    <mergeCell ref="AS328:AT328"/>
    <mergeCell ref="AU328:AV328"/>
    <mergeCell ref="AS189:AT189"/>
    <mergeCell ref="AU189:AV189"/>
    <mergeCell ref="AW189:AX189"/>
    <mergeCell ref="BA3:BH3"/>
    <mergeCell ref="AY4:AZ4"/>
    <mergeCell ref="AY5:AZ5"/>
    <mergeCell ref="BA5:BH5"/>
    <mergeCell ref="AO182:AP182"/>
    <mergeCell ref="AS182:AT182"/>
    <mergeCell ref="AU182:AV182"/>
    <mergeCell ref="AZ11:AZ12"/>
    <mergeCell ref="BA11:BC12"/>
    <mergeCell ref="BE15:BF15"/>
    <mergeCell ref="BA9:BC10"/>
    <mergeCell ref="BD9:BD10"/>
    <mergeCell ref="AY6:AZ6"/>
    <mergeCell ref="BA6:BH6"/>
    <mergeCell ref="BE9:BE10"/>
    <mergeCell ref="BF9:BH9"/>
    <mergeCell ref="AU164:AV164"/>
    <mergeCell ref="AW164:AX164"/>
    <mergeCell ref="AS180:AT180"/>
    <mergeCell ref="AU180:AV180"/>
    <mergeCell ref="AW180:AX180"/>
    <mergeCell ref="AW175:AX175"/>
    <mergeCell ref="AU168:AV168"/>
    <mergeCell ref="AW168:AX168"/>
    <mergeCell ref="BB22:BC22"/>
    <mergeCell ref="BE22:BF22"/>
    <mergeCell ref="BG22:BH22"/>
    <mergeCell ref="AS327:AT327"/>
    <mergeCell ref="AO330:AP330"/>
    <mergeCell ref="AS330:AT330"/>
    <mergeCell ref="AO196:AV196"/>
    <mergeCell ref="AW196:AX196"/>
    <mergeCell ref="AS179:AT179"/>
    <mergeCell ref="AO328:AP328"/>
    <mergeCell ref="BC17:BD17"/>
    <mergeCell ref="BE17:BF17"/>
    <mergeCell ref="AY16:BA16"/>
    <mergeCell ref="BC16:BD16"/>
    <mergeCell ref="AY15:BA15"/>
    <mergeCell ref="BC15:BD15"/>
    <mergeCell ref="AO336:AT336"/>
    <mergeCell ref="AO335:AT335"/>
    <mergeCell ref="AW170:AX170"/>
    <mergeCell ref="AU165:AV165"/>
    <mergeCell ref="AO168:AQ168"/>
    <mergeCell ref="AR168:AS168"/>
    <mergeCell ref="AO162:AQ162"/>
    <mergeCell ref="AS162:AT162"/>
    <mergeCell ref="AU162:AV162"/>
    <mergeCell ref="AW162:AX162"/>
    <mergeCell ref="AU163:AV163"/>
    <mergeCell ref="AW163:AX163"/>
    <mergeCell ref="AO164:AQ164"/>
    <mergeCell ref="AS164:AT164"/>
    <mergeCell ref="AO161:AP161"/>
    <mergeCell ref="AQ152:AX152"/>
    <mergeCell ref="AW336:AX336"/>
    <mergeCell ref="AU331:AV331"/>
    <mergeCell ref="AU335:AV335"/>
    <mergeCell ref="AW322:AX322"/>
    <mergeCell ref="AU324:AV324"/>
    <mergeCell ref="AW324:AX324"/>
    <mergeCell ref="AU330:AV330"/>
    <mergeCell ref="AW327:AX327"/>
    <mergeCell ref="AW328:AX328"/>
    <mergeCell ref="AO329:AP329"/>
    <mergeCell ref="AS329:AT329"/>
    <mergeCell ref="AU329:AV329"/>
    <mergeCell ref="AO322:AQ322"/>
    <mergeCell ref="AR322:AS322"/>
    <mergeCell ref="AU322:AV322"/>
    <mergeCell ref="AO323:AQ323"/>
    <mergeCell ref="AR323:AS323"/>
    <mergeCell ref="AU327:AV327"/>
    <mergeCell ref="AO327:AP327"/>
    <mergeCell ref="AU311:AV311"/>
    <mergeCell ref="AO337:AP337"/>
    <mergeCell ref="BG17:BH17"/>
    <mergeCell ref="BE19:BF19"/>
    <mergeCell ref="BG19:BH19"/>
    <mergeCell ref="BE16:BF16"/>
    <mergeCell ref="BE25:BF25"/>
    <mergeCell ref="BG25:BH25"/>
    <mergeCell ref="AU312:AV312"/>
    <mergeCell ref="AU318:AV318"/>
    <mergeCell ref="AW186:AX186"/>
    <mergeCell ref="AW343:AX343"/>
    <mergeCell ref="BA4:BH4"/>
    <mergeCell ref="AO192:AT192"/>
    <mergeCell ref="AW329:AX329"/>
    <mergeCell ref="AU321:AV321"/>
    <mergeCell ref="AW321:AX321"/>
    <mergeCell ref="AU323:AV323"/>
    <mergeCell ref="BG23:BH23"/>
    <mergeCell ref="AW330:AX330"/>
    <mergeCell ref="AW331:AX331"/>
    <mergeCell ref="AW334:AX334"/>
    <mergeCell ref="AW335:AX335"/>
    <mergeCell ref="AU336:AV336"/>
    <mergeCell ref="BG16:BH16"/>
    <mergeCell ref="AS337:AT337"/>
    <mergeCell ref="AU337:AV337"/>
    <mergeCell ref="AW337:AX337"/>
    <mergeCell ref="AW323:AX323"/>
    <mergeCell ref="AO334:AT334"/>
    <mergeCell ref="AU334:AV334"/>
    <mergeCell ref="BG15:BH15"/>
    <mergeCell ref="AW194:AX194"/>
    <mergeCell ref="AY23:BA23"/>
    <mergeCell ref="AW318:AX318"/>
    <mergeCell ref="AO319:AQ319"/>
    <mergeCell ref="AR319:AS319"/>
    <mergeCell ref="AU319:AV319"/>
    <mergeCell ref="AW319:AX319"/>
    <mergeCell ref="AO318:AQ318"/>
    <mergeCell ref="AR318:AS318"/>
    <mergeCell ref="AO310:AP310"/>
    <mergeCell ref="AP305:AP306"/>
    <mergeCell ref="BB23:BC23"/>
    <mergeCell ref="BE23:BF23"/>
    <mergeCell ref="AQ307:AS308"/>
    <mergeCell ref="AT307:AU307"/>
    <mergeCell ref="AV307:AX307"/>
    <mergeCell ref="AT308:AX308"/>
    <mergeCell ref="AT303:AX303"/>
    <mergeCell ref="AQ305:AS306"/>
    <mergeCell ref="AT305:AT306"/>
    <mergeCell ref="AU305:AU306"/>
    <mergeCell ref="AO317:AQ317"/>
    <mergeCell ref="AR317:AS317"/>
    <mergeCell ref="AU317:AV317"/>
    <mergeCell ref="AW317:AX317"/>
    <mergeCell ref="AO313:AQ313"/>
    <mergeCell ref="AS313:AT313"/>
    <mergeCell ref="AW313:AX313"/>
    <mergeCell ref="AU314:AV314"/>
    <mergeCell ref="AW314:AX314"/>
    <mergeCell ref="AO311:AQ311"/>
    <mergeCell ref="AS311:AT311"/>
    <mergeCell ref="AR175:AS175"/>
    <mergeCell ref="BG35:BH35"/>
    <mergeCell ref="AY33:AZ33"/>
    <mergeCell ref="BC33:BD33"/>
    <mergeCell ref="BE33:BF33"/>
    <mergeCell ref="AW320:AX320"/>
    <mergeCell ref="AO321:AQ321"/>
    <mergeCell ref="AR321:AS321"/>
    <mergeCell ref="AO303:AP303"/>
    <mergeCell ref="AQ303:AS303"/>
    <mergeCell ref="AP307:AP308"/>
    <mergeCell ref="AY24:BA24"/>
    <mergeCell ref="BB24:BC24"/>
    <mergeCell ref="BE24:BF24"/>
    <mergeCell ref="BG24:BH24"/>
    <mergeCell ref="AU338:AV338"/>
    <mergeCell ref="AW338:AX338"/>
    <mergeCell ref="AV305:AX305"/>
    <mergeCell ref="BE26:BF26"/>
    <mergeCell ref="BG26:BH26"/>
    <mergeCell ref="AY28:BA28"/>
    <mergeCell ref="AW311:AX311"/>
    <mergeCell ref="AO312:AQ312"/>
    <mergeCell ref="AS312:AT312"/>
    <mergeCell ref="AW312:AX312"/>
    <mergeCell ref="BB28:BC28"/>
    <mergeCell ref="BE28:BF28"/>
    <mergeCell ref="BG28:BH28"/>
    <mergeCell ref="AY25:BA25"/>
    <mergeCell ref="BB25:BC25"/>
    <mergeCell ref="AU313:AV313"/>
    <mergeCell ref="AU194:AV194"/>
    <mergeCell ref="AU293:AV293"/>
    <mergeCell ref="BE30:BF30"/>
    <mergeCell ref="BG30:BH30"/>
    <mergeCell ref="AO295:AT295"/>
    <mergeCell ref="AU295:AV295"/>
    <mergeCell ref="AO292:AT292"/>
    <mergeCell ref="AU292:AV292"/>
    <mergeCell ref="AW286:AX286"/>
    <mergeCell ref="AQ302:AX302"/>
    <mergeCell ref="AO299:AP299"/>
    <mergeCell ref="AQ299:AX299"/>
    <mergeCell ref="AO282:AP282"/>
    <mergeCell ref="AS282:AT282"/>
    <mergeCell ref="AU282:AV282"/>
    <mergeCell ref="AW282:AX282"/>
    <mergeCell ref="AU283:AV283"/>
    <mergeCell ref="AW283:AX283"/>
    <mergeCell ref="AW293:AX293"/>
    <mergeCell ref="AW288:AX288"/>
    <mergeCell ref="AO289:AP289"/>
    <mergeCell ref="AS289:AT289"/>
    <mergeCell ref="AU289:AV289"/>
    <mergeCell ref="AW289:AX289"/>
    <mergeCell ref="AW287:AX287"/>
    <mergeCell ref="AW290:AX290"/>
    <mergeCell ref="AO288:AT288"/>
    <mergeCell ref="AU288:AV288"/>
    <mergeCell ref="AY35:AZ35"/>
    <mergeCell ref="BC35:BD35"/>
    <mergeCell ref="BE35:BF35"/>
    <mergeCell ref="AO194:AT194"/>
    <mergeCell ref="AU186:AV186"/>
    <mergeCell ref="AU270:AV270"/>
    <mergeCell ref="BG42:BH42"/>
    <mergeCell ref="AO188:AT188"/>
    <mergeCell ref="AO301:AP301"/>
    <mergeCell ref="AQ301:AX301"/>
    <mergeCell ref="BE40:BF40"/>
    <mergeCell ref="BG40:BH40"/>
    <mergeCell ref="BE29:BF29"/>
    <mergeCell ref="BG29:BH29"/>
    <mergeCell ref="BG33:BH33"/>
    <mergeCell ref="BE34:BF34"/>
    <mergeCell ref="BG34:BH34"/>
    <mergeCell ref="AW294:AX294"/>
    <mergeCell ref="AU320:AV320"/>
    <mergeCell ref="AO300:AP300"/>
    <mergeCell ref="AQ300:AX300"/>
    <mergeCell ref="AW295:AX295"/>
    <mergeCell ref="AO296:AV296"/>
    <mergeCell ref="AW296:AX296"/>
    <mergeCell ref="AO297:AX297"/>
    <mergeCell ref="AO320:AQ320"/>
    <mergeCell ref="AR320:AS320"/>
    <mergeCell ref="AO302:AP302"/>
    <mergeCell ref="AO286:AT286"/>
    <mergeCell ref="AU286:AV286"/>
    <mergeCell ref="AO294:AT294"/>
    <mergeCell ref="AU294:AV294"/>
    <mergeCell ref="AU287:AV287"/>
    <mergeCell ref="AU290:AV290"/>
    <mergeCell ref="AO287:AT287"/>
    <mergeCell ref="AW292:AX292"/>
    <mergeCell ref="AO293:AT293"/>
    <mergeCell ref="BG41:BH41"/>
    <mergeCell ref="AO281:AP281"/>
    <mergeCell ref="AS281:AT281"/>
    <mergeCell ref="AU281:AV281"/>
    <mergeCell ref="AU271:AV271"/>
    <mergeCell ref="AU274:AV274"/>
    <mergeCell ref="AO275:AQ275"/>
    <mergeCell ref="AR275:AS275"/>
    <mergeCell ref="AU275:AV275"/>
    <mergeCell ref="AO272:AQ272"/>
    <mergeCell ref="AU264:AV264"/>
    <mergeCell ref="AT257:AU257"/>
    <mergeCell ref="AW281:AX281"/>
    <mergeCell ref="AU276:AV276"/>
    <mergeCell ref="AW276:AX276"/>
    <mergeCell ref="AO279:AP279"/>
    <mergeCell ref="AS279:AT279"/>
    <mergeCell ref="AU279:AV279"/>
    <mergeCell ref="AW279:AX279"/>
    <mergeCell ref="AW271:AX271"/>
    <mergeCell ref="AW275:AX275"/>
    <mergeCell ref="AU273:AV273"/>
    <mergeCell ref="AW273:AX273"/>
    <mergeCell ref="AO273:AQ273"/>
    <mergeCell ref="AO274:AQ274"/>
    <mergeCell ref="AR274:AS274"/>
    <mergeCell ref="AW274:AX274"/>
    <mergeCell ref="AW266:AX266"/>
    <mergeCell ref="AO269:AQ269"/>
    <mergeCell ref="AR269:AS269"/>
    <mergeCell ref="AU269:AV269"/>
    <mergeCell ref="AW269:AX269"/>
    <mergeCell ref="AU146:AV146"/>
    <mergeCell ref="BG44:BH44"/>
    <mergeCell ref="BE47:BF47"/>
    <mergeCell ref="BG47:BH47"/>
    <mergeCell ref="AS280:AT280"/>
    <mergeCell ref="AY48:BD48"/>
    <mergeCell ref="BE48:BF48"/>
    <mergeCell ref="BG48:BH48"/>
    <mergeCell ref="BG46:BH46"/>
    <mergeCell ref="AU176:AV176"/>
    <mergeCell ref="AV257:AX257"/>
    <mergeCell ref="BG36:BH36"/>
    <mergeCell ref="BG37:BH37"/>
    <mergeCell ref="AO270:AQ270"/>
    <mergeCell ref="AO262:AQ262"/>
    <mergeCell ref="AS262:AT262"/>
    <mergeCell ref="AU262:AV262"/>
    <mergeCell ref="AW262:AX262"/>
    <mergeCell ref="AV255:AX255"/>
    <mergeCell ref="AT258:AX258"/>
    <mergeCell ref="AP257:AP258"/>
    <mergeCell ref="AR271:AS271"/>
    <mergeCell ref="AW270:AX270"/>
    <mergeCell ref="AU266:AV266"/>
    <mergeCell ref="AR270:AS270"/>
    <mergeCell ref="AR272:AS272"/>
    <mergeCell ref="AU272:AV272"/>
    <mergeCell ref="AW272:AX272"/>
    <mergeCell ref="AR273:AS273"/>
    <mergeCell ref="BG43:BH43"/>
    <mergeCell ref="AY41:BD41"/>
    <mergeCell ref="BE41:BF41"/>
    <mergeCell ref="AO145:AT145"/>
    <mergeCell ref="AO260:AP260"/>
    <mergeCell ref="AO171:AQ171"/>
    <mergeCell ref="AR171:AS171"/>
    <mergeCell ref="AW195:AX195"/>
    <mergeCell ref="AO173:AQ173"/>
    <mergeCell ref="AO261:AQ261"/>
    <mergeCell ref="AQ255:AS256"/>
    <mergeCell ref="AT255:AT256"/>
    <mergeCell ref="AU255:AU256"/>
    <mergeCell ref="AU172:AV172"/>
    <mergeCell ref="BG50:BH50"/>
    <mergeCell ref="AS261:AT261"/>
    <mergeCell ref="AP255:AP256"/>
    <mergeCell ref="AQ257:AS258"/>
    <mergeCell ref="AS181:AT181"/>
    <mergeCell ref="AO175:AQ175"/>
    <mergeCell ref="AW188:AX188"/>
    <mergeCell ref="AU179:AV179"/>
    <mergeCell ref="AW179:AX179"/>
    <mergeCell ref="AR172:AS172"/>
    <mergeCell ref="AU175:AV175"/>
    <mergeCell ref="AU192:AV192"/>
    <mergeCell ref="AW183:AX183"/>
    <mergeCell ref="AO153:AP153"/>
    <mergeCell ref="AQ153:AX153"/>
    <mergeCell ref="AP156:AP157"/>
    <mergeCell ref="AQ156:AS157"/>
    <mergeCell ref="AP158:AP159"/>
    <mergeCell ref="AT159:AX159"/>
    <mergeCell ref="AO154:AP154"/>
    <mergeCell ref="AQ151:AX151"/>
    <mergeCell ref="AY64:AZ64"/>
    <mergeCell ref="AQ251:AX251"/>
    <mergeCell ref="BA54:BH54"/>
    <mergeCell ref="AY55:AZ55"/>
    <mergeCell ref="BA55:BH55"/>
    <mergeCell ref="BA56:BH56"/>
    <mergeCell ref="AY57:AZ57"/>
    <mergeCell ref="AY54:AZ54"/>
    <mergeCell ref="AO247:AX247"/>
    <mergeCell ref="AO249:AP249"/>
    <mergeCell ref="AQ249:AX249"/>
    <mergeCell ref="AO250:AP250"/>
    <mergeCell ref="AQ250:AX250"/>
    <mergeCell ref="AY53:AZ53"/>
    <mergeCell ref="AY56:AZ56"/>
    <mergeCell ref="AR173:AS173"/>
    <mergeCell ref="AU173:AV173"/>
    <mergeCell ref="AW173:AX173"/>
    <mergeCell ref="AW176:AX176"/>
    <mergeCell ref="AO189:AP189"/>
    <mergeCell ref="AW172:AX172"/>
    <mergeCell ref="AW146:AX146"/>
    <mergeCell ref="AV156:AX156"/>
    <mergeCell ref="AO147:AV147"/>
    <mergeCell ref="AW147:AX147"/>
    <mergeCell ref="AO148:AX148"/>
    <mergeCell ref="AO150:AP150"/>
    <mergeCell ref="AQ150:AX150"/>
    <mergeCell ref="AO151:AP151"/>
    <mergeCell ref="AO144:AT144"/>
    <mergeCell ref="AU144:AV144"/>
    <mergeCell ref="AW144:AX144"/>
    <mergeCell ref="AA230:AB230"/>
    <mergeCell ref="AK164:AL164"/>
    <mergeCell ref="AM164:AN164"/>
    <mergeCell ref="AK165:AL165"/>
    <mergeCell ref="AM165:AN165"/>
    <mergeCell ref="AE168:AG168"/>
    <mergeCell ref="AH168:AI168"/>
    <mergeCell ref="AK168:AL168"/>
    <mergeCell ref="BE68:BF68"/>
    <mergeCell ref="BG68:BH68"/>
    <mergeCell ref="BB71:BC71"/>
    <mergeCell ref="AY42:BD42"/>
    <mergeCell ref="BE42:BF42"/>
    <mergeCell ref="AY43:AZ43"/>
    <mergeCell ref="BC43:BD43"/>
    <mergeCell ref="BE43:BF43"/>
    <mergeCell ref="BE71:BF71"/>
    <mergeCell ref="BD62:BH62"/>
    <mergeCell ref="BD61:BE61"/>
    <mergeCell ref="BF61:BH61"/>
    <mergeCell ref="BD57:BH57"/>
    <mergeCell ref="AY50:BF50"/>
    <mergeCell ref="AY46:BD46"/>
    <mergeCell ref="BE46:BF46"/>
    <mergeCell ref="AY51:BH51"/>
    <mergeCell ref="BA53:BH53"/>
    <mergeCell ref="BA57:BC57"/>
    <mergeCell ref="BG49:BH49"/>
    <mergeCell ref="AY49:BD49"/>
    <mergeCell ref="BE44:BF44"/>
    <mergeCell ref="AG158:AI159"/>
    <mergeCell ref="AZ59:AZ60"/>
    <mergeCell ref="Y231:Z231"/>
    <mergeCell ref="AW190:AX190"/>
    <mergeCell ref="AW192:AX192"/>
    <mergeCell ref="AY71:BA71"/>
    <mergeCell ref="AO195:AT195"/>
    <mergeCell ref="U249:V249"/>
    <mergeCell ref="W249:AD249"/>
    <mergeCell ref="U247:AD247"/>
    <mergeCell ref="AI162:AJ162"/>
    <mergeCell ref="AK162:AL162"/>
    <mergeCell ref="AM162:AN162"/>
    <mergeCell ref="AI163:AJ163"/>
    <mergeCell ref="AK163:AL163"/>
    <mergeCell ref="AM163:AN163"/>
    <mergeCell ref="AI164:AJ164"/>
    <mergeCell ref="AU145:AV145"/>
    <mergeCell ref="AW145:AX145"/>
    <mergeCell ref="AO146:AT146"/>
    <mergeCell ref="AW140:AX140"/>
    <mergeCell ref="AO143:AT143"/>
    <mergeCell ref="AU143:AV143"/>
    <mergeCell ref="AW143:AX143"/>
    <mergeCell ref="AU141:AV141"/>
    <mergeCell ref="AW141:AX141"/>
    <mergeCell ref="AO140:AP140"/>
    <mergeCell ref="AS140:AT140"/>
    <mergeCell ref="AU140:AV140"/>
    <mergeCell ref="U237:Z237"/>
    <mergeCell ref="AU188:AV188"/>
    <mergeCell ref="AA237:AB237"/>
    <mergeCell ref="U230:V230"/>
    <mergeCell ref="Y230:Z230"/>
    <mergeCell ref="AH173:AI173"/>
    <mergeCell ref="AY65:BA65"/>
    <mergeCell ref="BE59:BE60"/>
    <mergeCell ref="AE169:AG169"/>
    <mergeCell ref="AH169:AI169"/>
    <mergeCell ref="AK169:AL169"/>
    <mergeCell ref="AC221:AD221"/>
    <mergeCell ref="AC239:AD239"/>
    <mergeCell ref="U242:Z242"/>
    <mergeCell ref="AA242:AB242"/>
    <mergeCell ref="AC242:AD242"/>
    <mergeCell ref="AA240:AB240"/>
    <mergeCell ref="U239:V239"/>
    <mergeCell ref="Y239:Z239"/>
    <mergeCell ref="AC240:AD240"/>
    <mergeCell ref="AO138:AT138"/>
    <mergeCell ref="AU138:AV138"/>
    <mergeCell ref="AW138:AX138"/>
    <mergeCell ref="AO139:AT139"/>
    <mergeCell ref="AU139:AV139"/>
    <mergeCell ref="AW139:AX139"/>
    <mergeCell ref="AU134:AV134"/>
    <mergeCell ref="AW134:AX134"/>
    <mergeCell ref="AU137:AV137"/>
    <mergeCell ref="AW137:AX137"/>
    <mergeCell ref="AO132:AP132"/>
    <mergeCell ref="AS132:AT132"/>
    <mergeCell ref="AU132:AV132"/>
    <mergeCell ref="AW132:AX132"/>
    <mergeCell ref="AA232:AB232"/>
    <mergeCell ref="AC232:AD232"/>
    <mergeCell ref="U231:V231"/>
    <mergeCell ref="AW169:AX169"/>
    <mergeCell ref="AY74:BA74"/>
    <mergeCell ref="AV158:AX158"/>
    <mergeCell ref="AT156:AT157"/>
    <mergeCell ref="AW165:AX165"/>
    <mergeCell ref="AW171:AX171"/>
    <mergeCell ref="AQ104:AX104"/>
    <mergeCell ref="AO180:AP180"/>
    <mergeCell ref="AF158:AF159"/>
    <mergeCell ref="AE161:AF161"/>
    <mergeCell ref="AR169:AS169"/>
    <mergeCell ref="AJ158:AK158"/>
    <mergeCell ref="AO163:AQ163"/>
    <mergeCell ref="AS163:AT163"/>
    <mergeCell ref="AA231:AB231"/>
    <mergeCell ref="AO170:AQ170"/>
    <mergeCell ref="AQ158:AS159"/>
    <mergeCell ref="AT158:AU158"/>
    <mergeCell ref="AU169:AV169"/>
    <mergeCell ref="AR170:AS170"/>
    <mergeCell ref="AC211:AD211"/>
    <mergeCell ref="AE173:AG173"/>
    <mergeCell ref="AU171:AV171"/>
    <mergeCell ref="AU170:AV170"/>
    <mergeCell ref="AE162:AG162"/>
    <mergeCell ref="AE163:AG163"/>
    <mergeCell ref="AE164:AG164"/>
    <mergeCell ref="AC231:AD231"/>
    <mergeCell ref="AO172:AQ172"/>
    <mergeCell ref="AO169:AQ169"/>
    <mergeCell ref="AL158:AN158"/>
    <mergeCell ref="AJ159:AN159"/>
    <mergeCell ref="AO137:AT137"/>
    <mergeCell ref="BE65:BF65"/>
    <mergeCell ref="BG65:BH65"/>
    <mergeCell ref="AO133:AP133"/>
    <mergeCell ref="BG84:BH84"/>
    <mergeCell ref="BE85:BF85"/>
    <mergeCell ref="BG95:BH95"/>
    <mergeCell ref="BG92:BH92"/>
    <mergeCell ref="BG91:BH91"/>
    <mergeCell ref="BE84:BF84"/>
    <mergeCell ref="AL156:AN156"/>
    <mergeCell ref="AO186:AT186"/>
    <mergeCell ref="BE82:BF82"/>
    <mergeCell ref="BC81:BD81"/>
    <mergeCell ref="BG66:BH66"/>
    <mergeCell ref="BG74:BH74"/>
    <mergeCell ref="BB74:BC74"/>
    <mergeCell ref="BB76:BC76"/>
    <mergeCell ref="BE74:BF74"/>
    <mergeCell ref="BB77:BC77"/>
    <mergeCell ref="BC66:BD66"/>
    <mergeCell ref="BG71:BH71"/>
    <mergeCell ref="BE67:BF67"/>
    <mergeCell ref="BG67:BH67"/>
    <mergeCell ref="AG151:AN151"/>
    <mergeCell ref="AO152:AP152"/>
    <mergeCell ref="AG154:AI154"/>
    <mergeCell ref="AY95:BD95"/>
    <mergeCell ref="AY66:BA66"/>
    <mergeCell ref="BC84:BD84"/>
    <mergeCell ref="AY75:BA75"/>
    <mergeCell ref="BB75:BC75"/>
    <mergeCell ref="BC65:BD65"/>
    <mergeCell ref="BG78:BH78"/>
    <mergeCell ref="AY81:AZ81"/>
    <mergeCell ref="BE81:BF81"/>
    <mergeCell ref="BG81:BH81"/>
    <mergeCell ref="BE78:BF78"/>
    <mergeCell ref="BG77:BH77"/>
    <mergeCell ref="BG76:BH76"/>
    <mergeCell ref="BE75:BF75"/>
    <mergeCell ref="BB73:BC73"/>
    <mergeCell ref="BE73:BF73"/>
    <mergeCell ref="BE76:BF76"/>
    <mergeCell ref="AY77:BA77"/>
    <mergeCell ref="BG75:BH75"/>
    <mergeCell ref="BG73:BH73"/>
    <mergeCell ref="BG72:BH72"/>
    <mergeCell ref="AY72:BA72"/>
    <mergeCell ref="BB72:BC72"/>
    <mergeCell ref="BE66:BF66"/>
    <mergeCell ref="BE72:BF72"/>
    <mergeCell ref="AY67:BA67"/>
    <mergeCell ref="BC67:BD67"/>
    <mergeCell ref="AA226:AB226"/>
    <mergeCell ref="AC226:AD226"/>
    <mergeCell ref="AA225:AB225"/>
    <mergeCell ref="AC225:AD225"/>
    <mergeCell ref="AE153:AF153"/>
    <mergeCell ref="AE170:AG170"/>
    <mergeCell ref="AH170:AI170"/>
    <mergeCell ref="AE171:AG171"/>
    <mergeCell ref="AH171:AI171"/>
    <mergeCell ref="AE172:AG172"/>
    <mergeCell ref="AH172:AI172"/>
    <mergeCell ref="AM181:AN181"/>
    <mergeCell ref="AK179:AL179"/>
    <mergeCell ref="AM182:AN182"/>
    <mergeCell ref="AM183:AN183"/>
    <mergeCell ref="AM186:AN186"/>
    <mergeCell ref="AM187:AN187"/>
    <mergeCell ref="AM188:AN188"/>
    <mergeCell ref="AK189:AL189"/>
    <mergeCell ref="AM189:AN189"/>
    <mergeCell ref="AC212:AD212"/>
    <mergeCell ref="AA213:AB213"/>
    <mergeCell ref="AC213:AD213"/>
    <mergeCell ref="AG153:AN153"/>
    <mergeCell ref="AE154:AF154"/>
    <mergeCell ref="AM168:AN168"/>
    <mergeCell ref="AC224:AD224"/>
    <mergeCell ref="AM169:AN169"/>
    <mergeCell ref="AK170:AL170"/>
    <mergeCell ref="AM170:AN170"/>
    <mergeCell ref="AK171:AL171"/>
    <mergeCell ref="AC222:AD222"/>
    <mergeCell ref="A287:F287"/>
    <mergeCell ref="U221:W221"/>
    <mergeCell ref="BG82:BH82"/>
    <mergeCell ref="BG83:BH83"/>
    <mergeCell ref="AC220:AD220"/>
    <mergeCell ref="AE152:AF152"/>
    <mergeCell ref="AG152:AN152"/>
    <mergeCell ref="U219:W219"/>
    <mergeCell ref="X219:Y219"/>
    <mergeCell ref="AA219:AB219"/>
    <mergeCell ref="AC219:AD219"/>
    <mergeCell ref="U213:W213"/>
    <mergeCell ref="AJ154:AN154"/>
    <mergeCell ref="AK156:AK157"/>
    <mergeCell ref="Z207:AA207"/>
    <mergeCell ref="AM171:AN171"/>
    <mergeCell ref="AK172:AL172"/>
    <mergeCell ref="AM172:AN172"/>
    <mergeCell ref="AB207:AD207"/>
    <mergeCell ref="AF156:AF157"/>
    <mergeCell ref="AB205:AD205"/>
    <mergeCell ref="U197:AD197"/>
    <mergeCell ref="U225:W225"/>
    <mergeCell ref="X225:Y225"/>
    <mergeCell ref="U222:W222"/>
    <mergeCell ref="A286:F286"/>
    <mergeCell ref="U212:W212"/>
    <mergeCell ref="Y212:Z212"/>
    <mergeCell ref="V207:V208"/>
    <mergeCell ref="AE175:AG175"/>
    <mergeCell ref="AH175:AI175"/>
    <mergeCell ref="AE179:AF179"/>
    <mergeCell ref="AC223:AD223"/>
    <mergeCell ref="U229:V229"/>
    <mergeCell ref="Y229:Z229"/>
    <mergeCell ref="I220:J220"/>
    <mergeCell ref="A238:F238"/>
    <mergeCell ref="A297:J297"/>
    <mergeCell ref="Y213:Z213"/>
    <mergeCell ref="F61:G61"/>
    <mergeCell ref="I24:J24"/>
    <mergeCell ref="G19:H19"/>
    <mergeCell ref="I19:J19"/>
    <mergeCell ref="I28:J28"/>
    <mergeCell ref="I23:J23"/>
    <mergeCell ref="G22:H22"/>
    <mergeCell ref="I22:J22"/>
    <mergeCell ref="I25:J25"/>
    <mergeCell ref="G28:H28"/>
    <mergeCell ref="I216:J216"/>
    <mergeCell ref="A293:F293"/>
    <mergeCell ref="G293:H293"/>
    <mergeCell ref="G295:H295"/>
    <mergeCell ref="A288:F288"/>
    <mergeCell ref="I219:J219"/>
    <mergeCell ref="A221:C221"/>
    <mergeCell ref="D221:E221"/>
    <mergeCell ref="G221:H221"/>
    <mergeCell ref="I221:J221"/>
    <mergeCell ref="I89:J89"/>
    <mergeCell ref="A97:F97"/>
    <mergeCell ref="G97:H97"/>
    <mergeCell ref="A95:F95"/>
    <mergeCell ref="G95:H95"/>
    <mergeCell ref="A24:C24"/>
    <mergeCell ref="A25:C25"/>
    <mergeCell ref="D25:E25"/>
    <mergeCell ref="G24:H24"/>
    <mergeCell ref="G25:H25"/>
    <mergeCell ref="A54:B54"/>
    <mergeCell ref="A28:C28"/>
    <mergeCell ref="D28:E28"/>
    <mergeCell ref="G36:H36"/>
    <mergeCell ref="E34:F34"/>
    <mergeCell ref="A299:B299"/>
    <mergeCell ref="X222:Y222"/>
    <mergeCell ref="AA222:AB222"/>
    <mergeCell ref="X221:Y221"/>
    <mergeCell ref="AA221:AB221"/>
    <mergeCell ref="AA224:AB224"/>
    <mergeCell ref="U223:W223"/>
    <mergeCell ref="AA212:AB212"/>
    <mergeCell ref="X223:Y223"/>
    <mergeCell ref="AA223:AB223"/>
    <mergeCell ref="G92:H92"/>
    <mergeCell ref="A90:F90"/>
    <mergeCell ref="A91:B91"/>
    <mergeCell ref="G83:H83"/>
    <mergeCell ref="G68:H68"/>
    <mergeCell ref="I68:J68"/>
    <mergeCell ref="A71:C71"/>
    <mergeCell ref="D71:E71"/>
    <mergeCell ref="G71:H71"/>
    <mergeCell ref="U220:W220"/>
    <mergeCell ref="X220:Y220"/>
    <mergeCell ref="AA220:AB220"/>
    <mergeCell ref="BE83:BF83"/>
    <mergeCell ref="AY82:AZ82"/>
    <mergeCell ref="BC82:BD82"/>
    <mergeCell ref="I75:J75"/>
    <mergeCell ref="A139:F139"/>
    <mergeCell ref="I295:J295"/>
    <mergeCell ref="C253:E253"/>
    <mergeCell ref="F253:J253"/>
    <mergeCell ref="G216:H216"/>
    <mergeCell ref="AY84:AZ84"/>
    <mergeCell ref="AI180:AJ180"/>
    <mergeCell ref="AE195:AJ195"/>
    <mergeCell ref="AE200:AF200"/>
    <mergeCell ref="AG200:AN200"/>
    <mergeCell ref="I193:J193"/>
    <mergeCell ref="AA229:AB229"/>
    <mergeCell ref="AC229:AD229"/>
    <mergeCell ref="AJ156:AJ157"/>
    <mergeCell ref="AE151:AF151"/>
    <mergeCell ref="A105:B105"/>
    <mergeCell ref="AO105:AP105"/>
    <mergeCell ref="AY96:BD96"/>
    <mergeCell ref="C101:J101"/>
    <mergeCell ref="A104:B104"/>
    <mergeCell ref="A88:F88"/>
    <mergeCell ref="BE89:BF89"/>
    <mergeCell ref="G77:H77"/>
    <mergeCell ref="I77:J77"/>
    <mergeCell ref="A82:B82"/>
    <mergeCell ref="W207:Y208"/>
    <mergeCell ref="Z208:AD208"/>
    <mergeCell ref="U210:V210"/>
    <mergeCell ref="G29:H29"/>
    <mergeCell ref="H61:J61"/>
    <mergeCell ref="F62:J62"/>
    <mergeCell ref="I74:J74"/>
    <mergeCell ref="C103:J103"/>
    <mergeCell ref="BE90:BF90"/>
    <mergeCell ref="BE91:BF91"/>
    <mergeCell ref="BG115:BH115"/>
    <mergeCell ref="BA105:BC105"/>
    <mergeCell ref="AY104:AZ104"/>
    <mergeCell ref="BA101:BH101"/>
    <mergeCell ref="BE92:BF92"/>
    <mergeCell ref="AY98:BF98"/>
    <mergeCell ref="BE94:BF94"/>
    <mergeCell ref="AY97:BD97"/>
    <mergeCell ref="BE116:BF116"/>
    <mergeCell ref="AY29:BA29"/>
    <mergeCell ref="BB29:BC29"/>
    <mergeCell ref="AY40:BD40"/>
    <mergeCell ref="BD59:BD60"/>
    <mergeCell ref="BA59:BC60"/>
    <mergeCell ref="BF59:BH59"/>
    <mergeCell ref="AZ61:AZ62"/>
    <mergeCell ref="BA61:BC62"/>
    <mergeCell ref="AY36:AZ36"/>
    <mergeCell ref="BC36:BD36"/>
    <mergeCell ref="BE36:BF36"/>
    <mergeCell ref="BE37:BF37"/>
    <mergeCell ref="AY47:BD47"/>
    <mergeCell ref="BE49:BF49"/>
    <mergeCell ref="A99:J99"/>
    <mergeCell ref="AY105:AZ105"/>
    <mergeCell ref="D26:E26"/>
    <mergeCell ref="G26:H26"/>
    <mergeCell ref="I26:J26"/>
    <mergeCell ref="C59:E60"/>
    <mergeCell ref="A36:B36"/>
    <mergeCell ref="E36:F36"/>
    <mergeCell ref="I36:J36"/>
    <mergeCell ref="A33:B33"/>
    <mergeCell ref="G59:G60"/>
    <mergeCell ref="G30:H30"/>
    <mergeCell ref="A29:C29"/>
    <mergeCell ref="D29:E29"/>
    <mergeCell ref="I29:J29"/>
    <mergeCell ref="I34:J34"/>
    <mergeCell ref="G35:H35"/>
    <mergeCell ref="G33:H33"/>
    <mergeCell ref="I73:J73"/>
    <mergeCell ref="I72:J72"/>
    <mergeCell ref="I71:J71"/>
    <mergeCell ref="B61:B62"/>
    <mergeCell ref="C61:E62"/>
    <mergeCell ref="A34:B34"/>
    <mergeCell ref="E33:F33"/>
    <mergeCell ref="G34:H34"/>
    <mergeCell ref="A53:B53"/>
    <mergeCell ref="F57:J57"/>
    <mergeCell ref="H59:J59"/>
    <mergeCell ref="G37:H37"/>
    <mergeCell ref="I35:J35"/>
    <mergeCell ref="A35:B35"/>
    <mergeCell ref="E35:F35"/>
    <mergeCell ref="A41:F41"/>
    <mergeCell ref="A89:F89"/>
    <mergeCell ref="A102:B102"/>
    <mergeCell ref="A74:C74"/>
    <mergeCell ref="G78:H78"/>
    <mergeCell ref="F105:J105"/>
    <mergeCell ref="I76:J76"/>
    <mergeCell ref="AO103:AP103"/>
    <mergeCell ref="AQ103:AX103"/>
    <mergeCell ref="AO104:AP104"/>
    <mergeCell ref="AO97:AT97"/>
    <mergeCell ref="G42:H42"/>
    <mergeCell ref="I42:J42"/>
    <mergeCell ref="D72:E72"/>
    <mergeCell ref="G72:H72"/>
    <mergeCell ref="G73:H73"/>
    <mergeCell ref="G46:H46"/>
    <mergeCell ref="B59:B60"/>
    <mergeCell ref="E83:F83"/>
    <mergeCell ref="A76:C76"/>
    <mergeCell ref="A75:C75"/>
    <mergeCell ref="A48:F48"/>
    <mergeCell ref="D76:E76"/>
    <mergeCell ref="A77:C77"/>
    <mergeCell ref="D77:E77"/>
    <mergeCell ref="G81:H81"/>
    <mergeCell ref="I81:J81"/>
    <mergeCell ref="E82:F82"/>
    <mergeCell ref="G82:H82"/>
    <mergeCell ref="A47:F47"/>
    <mergeCell ref="G47:H47"/>
    <mergeCell ref="A57:B57"/>
    <mergeCell ref="AU97:AV97"/>
    <mergeCell ref="I37:J37"/>
    <mergeCell ref="I66:J66"/>
    <mergeCell ref="G76:H76"/>
    <mergeCell ref="D75:E75"/>
    <mergeCell ref="G75:H75"/>
    <mergeCell ref="G40:H40"/>
    <mergeCell ref="I40:J40"/>
    <mergeCell ref="G41:H41"/>
    <mergeCell ref="I41:J41"/>
    <mergeCell ref="I47:J47"/>
    <mergeCell ref="I50:J50"/>
    <mergeCell ref="A50:H50"/>
    <mergeCell ref="A42:F42"/>
    <mergeCell ref="A49:F49"/>
    <mergeCell ref="A40:F40"/>
    <mergeCell ref="BG120:BH120"/>
    <mergeCell ref="AY112:AZ112"/>
    <mergeCell ref="BA109:BC110"/>
    <mergeCell ref="BE97:BF97"/>
    <mergeCell ref="AY94:BD94"/>
    <mergeCell ref="BA104:BH104"/>
    <mergeCell ref="BG113:BH113"/>
    <mergeCell ref="BA103:BH103"/>
    <mergeCell ref="BG114:BH114"/>
    <mergeCell ref="BA107:BC108"/>
    <mergeCell ref="BG116:BH116"/>
    <mergeCell ref="BE120:BF120"/>
    <mergeCell ref="AY120:BA120"/>
    <mergeCell ref="A81:B81"/>
    <mergeCell ref="I82:J82"/>
    <mergeCell ref="I97:J97"/>
    <mergeCell ref="I85:J85"/>
    <mergeCell ref="AY26:BA26"/>
    <mergeCell ref="AY34:AZ34"/>
    <mergeCell ref="AY103:AZ103"/>
    <mergeCell ref="BC34:BD34"/>
    <mergeCell ref="AY115:BA115"/>
    <mergeCell ref="BE95:BF95"/>
    <mergeCell ref="BB26:BC26"/>
    <mergeCell ref="BE88:BF88"/>
    <mergeCell ref="AZ109:AZ110"/>
    <mergeCell ref="BC91:BD91"/>
    <mergeCell ref="U200:V200"/>
    <mergeCell ref="W200:AD200"/>
    <mergeCell ref="U201:V201"/>
    <mergeCell ref="W201:AD201"/>
    <mergeCell ref="Z205:Z206"/>
    <mergeCell ref="W202:AD202"/>
    <mergeCell ref="U203:V203"/>
    <mergeCell ref="W203:Y203"/>
    <mergeCell ref="AY91:AZ91"/>
    <mergeCell ref="AY88:BD88"/>
    <mergeCell ref="AY89:BD89"/>
    <mergeCell ref="AY83:AZ83"/>
    <mergeCell ref="BE96:BF96"/>
    <mergeCell ref="BE113:BF113"/>
    <mergeCell ref="AY113:BA113"/>
    <mergeCell ref="BC113:BD113"/>
    <mergeCell ref="AY99:BH99"/>
    <mergeCell ref="AG150:AN150"/>
    <mergeCell ref="U202:V202"/>
    <mergeCell ref="V205:V206"/>
    <mergeCell ref="BE121:BF121"/>
    <mergeCell ref="BG121:BH121"/>
    <mergeCell ref="I46:J46"/>
    <mergeCell ref="A43:B43"/>
    <mergeCell ref="E43:F43"/>
    <mergeCell ref="G43:H43"/>
    <mergeCell ref="I43:J43"/>
    <mergeCell ref="G44:H44"/>
    <mergeCell ref="I44:J44"/>
    <mergeCell ref="A46:F46"/>
    <mergeCell ref="BB120:BC120"/>
    <mergeCell ref="AY121:BA121"/>
    <mergeCell ref="BE107:BE108"/>
    <mergeCell ref="BC115:BD115"/>
    <mergeCell ref="AO88:AT88"/>
    <mergeCell ref="AY114:BA114"/>
    <mergeCell ref="BE114:BF114"/>
    <mergeCell ref="AY101:AZ101"/>
    <mergeCell ref="BD110:BH110"/>
    <mergeCell ref="BE115:BF115"/>
    <mergeCell ref="BG85:BH85"/>
    <mergeCell ref="BG96:BH96"/>
    <mergeCell ref="BG89:BH89"/>
    <mergeCell ref="BG94:BH94"/>
    <mergeCell ref="BG97:BH97"/>
    <mergeCell ref="BG98:BH98"/>
    <mergeCell ref="E81:F81"/>
    <mergeCell ref="I78:J78"/>
    <mergeCell ref="G74:H74"/>
    <mergeCell ref="D74:E74"/>
    <mergeCell ref="C56:J56"/>
    <mergeCell ref="A72:C72"/>
    <mergeCell ref="G85:H85"/>
    <mergeCell ref="C102:J102"/>
    <mergeCell ref="I49:J49"/>
    <mergeCell ref="BD107:BD108"/>
    <mergeCell ref="G48:H48"/>
    <mergeCell ref="I48:J48"/>
    <mergeCell ref="G49:H49"/>
    <mergeCell ref="BD105:BH105"/>
    <mergeCell ref="AZ107:AZ108"/>
    <mergeCell ref="BF107:BH107"/>
    <mergeCell ref="BB119:BC119"/>
    <mergeCell ref="AY119:BA119"/>
    <mergeCell ref="BF109:BH109"/>
    <mergeCell ref="BG90:BH90"/>
    <mergeCell ref="AY73:BA73"/>
    <mergeCell ref="AY76:BA76"/>
    <mergeCell ref="AY90:BD90"/>
    <mergeCell ref="BD109:BE109"/>
    <mergeCell ref="BC114:BD114"/>
    <mergeCell ref="BA102:BH102"/>
    <mergeCell ref="BE119:BF119"/>
    <mergeCell ref="BG119:BH119"/>
    <mergeCell ref="BG88:BH88"/>
    <mergeCell ref="AO115:AQ115"/>
    <mergeCell ref="AS115:AT115"/>
    <mergeCell ref="AU115:AV115"/>
    <mergeCell ref="AW115:AX115"/>
    <mergeCell ref="AU116:AV116"/>
    <mergeCell ref="AW116:AX116"/>
    <mergeCell ref="AS113:AT113"/>
    <mergeCell ref="AU113:AV113"/>
    <mergeCell ref="AW113:AX113"/>
    <mergeCell ref="BE77:BF77"/>
    <mergeCell ref="BC83:BD83"/>
    <mergeCell ref="AO251:AP251"/>
    <mergeCell ref="AO280:AP280"/>
    <mergeCell ref="AU280:AV280"/>
    <mergeCell ref="AO253:AP253"/>
    <mergeCell ref="AQ253:AS253"/>
    <mergeCell ref="AW280:AX280"/>
    <mergeCell ref="AO252:AP252"/>
    <mergeCell ref="AQ252:AX252"/>
    <mergeCell ref="AO271:AQ271"/>
    <mergeCell ref="AW261:AX261"/>
    <mergeCell ref="I83:J83"/>
    <mergeCell ref="AA205:AA206"/>
    <mergeCell ref="I139:J139"/>
    <mergeCell ref="C104:J104"/>
    <mergeCell ref="A197:J197"/>
    <mergeCell ref="A137:F137"/>
    <mergeCell ref="A138:F138"/>
    <mergeCell ref="K124:M124"/>
    <mergeCell ref="N124:O124"/>
    <mergeCell ref="Q124:R124"/>
    <mergeCell ref="U211:W211"/>
    <mergeCell ref="Y211:Z211"/>
    <mergeCell ref="AA211:AB211"/>
    <mergeCell ref="K213:M213"/>
    <mergeCell ref="K263:M263"/>
    <mergeCell ref="O263:P263"/>
    <mergeCell ref="Q263:R263"/>
    <mergeCell ref="AE150:AF150"/>
    <mergeCell ref="Z203:AD203"/>
    <mergeCell ref="K202:L202"/>
    <mergeCell ref="M202:T202"/>
    <mergeCell ref="I196:J196"/>
    <mergeCell ref="AU261:AV261"/>
    <mergeCell ref="BE146:BF146"/>
    <mergeCell ref="BC130:BD130"/>
    <mergeCell ref="BG137:BH137"/>
    <mergeCell ref="BE140:BF140"/>
    <mergeCell ref="AY138:BD138"/>
    <mergeCell ref="AY137:BD137"/>
    <mergeCell ref="BG131:BH131"/>
    <mergeCell ref="BE139:BF139"/>
    <mergeCell ref="AY152:AZ152"/>
    <mergeCell ref="BG124:BH124"/>
    <mergeCell ref="AY125:BA125"/>
    <mergeCell ref="BB125:BC125"/>
    <mergeCell ref="BE125:BF125"/>
    <mergeCell ref="BG125:BH125"/>
    <mergeCell ref="AT253:AX253"/>
    <mergeCell ref="AY140:AZ140"/>
    <mergeCell ref="AY145:BD145"/>
    <mergeCell ref="BE145:BF145"/>
    <mergeCell ref="AY143:BD143"/>
    <mergeCell ref="AY132:AZ132"/>
    <mergeCell ref="BG146:BH146"/>
    <mergeCell ref="BG143:BH143"/>
    <mergeCell ref="AY144:BD144"/>
    <mergeCell ref="BE144:BF144"/>
    <mergeCell ref="BG144:BH144"/>
    <mergeCell ref="BG130:BH130"/>
    <mergeCell ref="BG140:BH140"/>
    <mergeCell ref="BE141:BF141"/>
    <mergeCell ref="BG141:BH141"/>
    <mergeCell ref="BG139:BH139"/>
    <mergeCell ref="BE137:BF137"/>
    <mergeCell ref="BE130:BF130"/>
    <mergeCell ref="AY131:AZ131"/>
    <mergeCell ref="BB121:BC121"/>
    <mergeCell ref="AY130:AZ130"/>
    <mergeCell ref="BE127:BF127"/>
    <mergeCell ref="BE138:BF138"/>
    <mergeCell ref="BE133:BF133"/>
    <mergeCell ref="BG127:BH127"/>
    <mergeCell ref="BC131:BD131"/>
    <mergeCell ref="BE124:BF124"/>
    <mergeCell ref="Q18:R18"/>
    <mergeCell ref="S18:T18"/>
    <mergeCell ref="Q27:R27"/>
    <mergeCell ref="AY122:BA122"/>
    <mergeCell ref="BB122:BC122"/>
    <mergeCell ref="BE131:BF131"/>
    <mergeCell ref="BE123:BF123"/>
    <mergeCell ref="BG134:BH134"/>
    <mergeCell ref="BE134:BF134"/>
    <mergeCell ref="BG138:BH138"/>
    <mergeCell ref="AY124:BA124"/>
    <mergeCell ref="BG133:BH133"/>
    <mergeCell ref="BC132:BD132"/>
    <mergeCell ref="BE132:BF132"/>
    <mergeCell ref="BG132:BH132"/>
    <mergeCell ref="BB124:BC124"/>
    <mergeCell ref="AY123:BA123"/>
    <mergeCell ref="BB123:BC123"/>
    <mergeCell ref="BE122:BF122"/>
    <mergeCell ref="AY102:AZ102"/>
    <mergeCell ref="BG123:BH123"/>
    <mergeCell ref="BG122:BH122"/>
    <mergeCell ref="A26:C26"/>
    <mergeCell ref="S124:T124"/>
    <mergeCell ref="K126:M126"/>
    <mergeCell ref="N126:O126"/>
    <mergeCell ref="Q126:R126"/>
    <mergeCell ref="S126:T126"/>
    <mergeCell ref="A27:C27"/>
    <mergeCell ref="D27:E27"/>
    <mergeCell ref="G27:H27"/>
    <mergeCell ref="I27:J27"/>
    <mergeCell ref="K27:M27"/>
    <mergeCell ref="N27:O27"/>
    <mergeCell ref="AY236:BD236"/>
    <mergeCell ref="AY133:AZ133"/>
    <mergeCell ref="BC133:BD133"/>
    <mergeCell ref="AY147:BF147"/>
    <mergeCell ref="AY146:BD146"/>
    <mergeCell ref="BA152:BH152"/>
    <mergeCell ref="AY186:BD186"/>
    <mergeCell ref="AY153:AZ153"/>
    <mergeCell ref="BE143:BF143"/>
    <mergeCell ref="BG147:BH147"/>
    <mergeCell ref="BG145:BH145"/>
    <mergeCell ref="W205:Y206"/>
    <mergeCell ref="Q213:R213"/>
    <mergeCell ref="AE148:AN148"/>
    <mergeCell ref="AG156:AI157"/>
    <mergeCell ref="AY139:BD139"/>
    <mergeCell ref="BC140:BD140"/>
    <mergeCell ref="U199:V199"/>
    <mergeCell ref="W199:AD199"/>
    <mergeCell ref="S194:T194"/>
    <mergeCell ref="O213:P213"/>
    <mergeCell ref="K390:P390"/>
    <mergeCell ref="K388:P388"/>
    <mergeCell ref="O473:P473"/>
    <mergeCell ref="Q486:R486"/>
    <mergeCell ref="K215:M215"/>
    <mergeCell ref="O215:P215"/>
    <mergeCell ref="Q215:R215"/>
    <mergeCell ref="Q425:R425"/>
    <mergeCell ref="K431:P431"/>
    <mergeCell ref="Q195:R195"/>
    <mergeCell ref="S195:T195"/>
    <mergeCell ref="K195:P195"/>
    <mergeCell ref="K392:R392"/>
    <mergeCell ref="S392:T392"/>
    <mergeCell ref="K174:M174"/>
    <mergeCell ref="N174:O174"/>
    <mergeCell ref="Q174:R174"/>
    <mergeCell ref="S174:T174"/>
    <mergeCell ref="S213:T213"/>
    <mergeCell ref="S480:T480"/>
    <mergeCell ref="Q420:R420"/>
    <mergeCell ref="S420:T420"/>
    <mergeCell ref="K466:M466"/>
    <mergeCell ref="S264:T264"/>
    <mergeCell ref="Q431:R431"/>
    <mergeCell ref="S431:T431"/>
    <mergeCell ref="Q388:R388"/>
    <mergeCell ref="S388:T388"/>
    <mergeCell ref="Q386:R386"/>
    <mergeCell ref="K203:L203"/>
    <mergeCell ref="K370:M370"/>
    <mergeCell ref="K490:R490"/>
    <mergeCell ref="Q473:R473"/>
    <mergeCell ref="S473:T473"/>
    <mergeCell ref="K480:P480"/>
    <mergeCell ref="S466:T466"/>
    <mergeCell ref="K483:L483"/>
    <mergeCell ref="O483:P483"/>
    <mergeCell ref="K486:P486"/>
    <mergeCell ref="K473:L473"/>
    <mergeCell ref="Q480:R480"/>
    <mergeCell ref="S215:T215"/>
    <mergeCell ref="Q264:R264"/>
    <mergeCell ref="K420:M420"/>
    <mergeCell ref="N420:O420"/>
    <mergeCell ref="O264:P264"/>
    <mergeCell ref="S486:T486"/>
    <mergeCell ref="S425:T425"/>
    <mergeCell ref="K426:L426"/>
    <mergeCell ref="Q426:R426"/>
    <mergeCell ref="S426:T426"/>
    <mergeCell ref="N370:O370"/>
    <mergeCell ref="Q370:R370"/>
    <mergeCell ref="S370:T370"/>
    <mergeCell ref="K367:M367"/>
    <mergeCell ref="N367:O367"/>
    <mergeCell ref="Q367:R367"/>
    <mergeCell ref="S367:T367"/>
    <mergeCell ref="K368:M368"/>
    <mergeCell ref="N368:O368"/>
    <mergeCell ref="Q368:R368"/>
    <mergeCell ref="S368:T368"/>
    <mergeCell ref="K365:M365"/>
  </mergeCells>
  <phoneticPr fontId="25" type="noConversion"/>
  <printOptions horizontalCentered="1"/>
  <pageMargins left="0.70866141732283472" right="0.70866141732283472" top="0.74803149606299213" bottom="0.74803149606299213" header="0.31496062992125984" footer="0.31496062992125984"/>
  <pageSetup scale="48" orientation="portrait" horizontalDpi="200" verticalDpi="200" r:id="rId1"/>
  <rowBreaks count="11" manualBreakCount="11">
    <brk id="98" max="16383" man="1"/>
    <brk id="196" max="16383" man="1"/>
    <brk id="296" max="16383" man="1"/>
    <brk id="392" max="16383" man="1"/>
    <brk id="490" max="16383" man="1"/>
    <brk id="586" max="16383" man="1"/>
    <brk id="685" max="16383" man="1"/>
    <brk id="781" max="16383" man="1"/>
    <brk id="877" max="16383" man="1"/>
    <brk id="973" max="16383" man="1"/>
    <brk id="1069" max="16383" man="1"/>
  </rowBreaks>
  <colBreaks count="5" manualBreakCount="5">
    <brk id="10" max="1048575" man="1"/>
    <brk id="20" max="1116" man="1"/>
    <brk id="30" max="1116" man="1"/>
    <brk id="39" max="1116" man="1"/>
    <brk id="50" max="1116" man="1"/>
  </colBreaks>
</worksheet>
</file>

<file path=xl/worksheets/sheet2.xml><?xml version="1.0" encoding="utf-8"?>
<worksheet xmlns="http://schemas.openxmlformats.org/spreadsheetml/2006/main" xmlns:r="http://schemas.openxmlformats.org/officeDocument/2006/relationships">
  <dimension ref="A1:J192"/>
  <sheetViews>
    <sheetView view="pageBreakPreview" zoomScale="87" zoomScaleNormal="53" zoomScaleSheetLayoutView="87" workbookViewId="0">
      <selection activeCell="E16" sqref="E16:F16"/>
    </sheetView>
  </sheetViews>
  <sheetFormatPr baseColWidth="10" defaultRowHeight="15"/>
  <cols>
    <col min="2" max="2" width="11.5703125" customWidth="1"/>
    <col min="3" max="3" width="10.5703125" customWidth="1"/>
    <col min="4" max="4" width="10.7109375" customWidth="1"/>
    <col min="5" max="5" width="8.7109375" customWidth="1"/>
    <col min="6" max="6" width="10.42578125" customWidth="1"/>
    <col min="7" max="7" width="9" customWidth="1"/>
    <col min="8" max="8" width="5.140625" customWidth="1"/>
    <col min="9" max="9" width="5.85546875" customWidth="1"/>
    <col min="10" max="10" width="7.5703125" customWidth="1"/>
  </cols>
  <sheetData>
    <row r="1" spans="1:10" ht="20.25">
      <c r="A1" s="518" t="s">
        <v>16</v>
      </c>
      <c r="B1" s="519"/>
      <c r="C1" s="519"/>
      <c r="D1" s="519"/>
      <c r="E1" s="519"/>
      <c r="F1" s="519"/>
      <c r="G1" s="519"/>
      <c r="H1" s="519"/>
      <c r="I1" s="519"/>
      <c r="J1" s="544"/>
    </row>
    <row r="2" spans="1:10" ht="20.25">
      <c r="A2" s="70"/>
      <c r="B2" s="11"/>
      <c r="C2" s="11"/>
      <c r="D2" s="11"/>
      <c r="E2" s="11"/>
      <c r="F2" s="11"/>
      <c r="G2" s="11"/>
      <c r="H2" s="11"/>
      <c r="I2" s="67"/>
      <c r="J2" s="84"/>
    </row>
    <row r="3" spans="1:10" ht="15.75">
      <c r="A3" s="512" t="s">
        <v>4</v>
      </c>
      <c r="B3" s="512"/>
      <c r="C3" s="641" t="s">
        <v>216</v>
      </c>
      <c r="D3" s="641"/>
      <c r="E3" s="641"/>
      <c r="F3" s="641"/>
      <c r="G3" s="641"/>
      <c r="H3" s="641"/>
      <c r="I3" s="641"/>
      <c r="J3" s="641"/>
    </row>
    <row r="4" spans="1:10" ht="15.75">
      <c r="A4" s="512" t="s">
        <v>5</v>
      </c>
      <c r="B4" s="512"/>
      <c r="C4" s="641" t="s">
        <v>217</v>
      </c>
      <c r="D4" s="641"/>
      <c r="E4" s="641"/>
      <c r="F4" s="641"/>
      <c r="G4" s="641"/>
      <c r="H4" s="641"/>
      <c r="I4" s="641"/>
      <c r="J4" s="641"/>
    </row>
    <row r="5" spans="1:10" ht="15.75">
      <c r="A5" s="512" t="s">
        <v>17</v>
      </c>
      <c r="B5" s="512"/>
      <c r="C5" s="641" t="s">
        <v>218</v>
      </c>
      <c r="D5" s="641"/>
      <c r="E5" s="641"/>
      <c r="F5" s="641"/>
      <c r="G5" s="641"/>
      <c r="H5" s="641"/>
      <c r="I5" s="641"/>
      <c r="J5" s="641"/>
    </row>
    <row r="6" spans="1:10" ht="15.75">
      <c r="A6" s="470" t="s">
        <v>18</v>
      </c>
      <c r="B6" s="504"/>
      <c r="C6" s="473" t="s">
        <v>223</v>
      </c>
      <c r="D6" s="505"/>
      <c r="E6" s="505"/>
      <c r="F6" s="505"/>
      <c r="G6" s="505"/>
      <c r="H6" s="505"/>
      <c r="I6" s="505"/>
      <c r="J6" s="668"/>
    </row>
    <row r="7" spans="1:10" ht="15.75">
      <c r="A7" s="512" t="s">
        <v>6</v>
      </c>
      <c r="B7" s="512"/>
      <c r="C7" s="640" t="s">
        <v>268</v>
      </c>
      <c r="D7" s="687"/>
      <c r="E7" s="687"/>
      <c r="F7" s="688" t="s">
        <v>224</v>
      </c>
      <c r="G7" s="688"/>
      <c r="H7" s="688"/>
      <c r="I7" s="688"/>
      <c r="J7" s="688"/>
    </row>
    <row r="8" spans="1:10" ht="15.75">
      <c r="A8" s="145"/>
      <c r="B8" s="146"/>
      <c r="C8" s="146"/>
      <c r="D8" s="146"/>
      <c r="E8" s="146"/>
      <c r="F8" s="146"/>
      <c r="G8" s="146"/>
      <c r="H8" s="147"/>
      <c r="I8" s="148"/>
      <c r="J8" s="149"/>
    </row>
    <row r="9" spans="1:10" ht="15.75">
      <c r="A9" s="150" t="s">
        <v>9</v>
      </c>
      <c r="B9" s="658" t="s">
        <v>8</v>
      </c>
      <c r="C9" s="641" t="s">
        <v>295</v>
      </c>
      <c r="D9" s="641"/>
      <c r="E9" s="641"/>
      <c r="F9" s="658" t="s">
        <v>10</v>
      </c>
      <c r="G9" s="658" t="s">
        <v>155</v>
      </c>
      <c r="H9" s="681" t="s">
        <v>23</v>
      </c>
      <c r="I9" s="682"/>
      <c r="J9" s="683"/>
    </row>
    <row r="10" spans="1:10" ht="15.75">
      <c r="A10" s="151"/>
      <c r="B10" s="680"/>
      <c r="C10" s="641"/>
      <c r="D10" s="641"/>
      <c r="E10" s="641"/>
      <c r="F10" s="680"/>
      <c r="G10" s="680"/>
      <c r="H10" s="142"/>
      <c r="I10" s="152" t="s">
        <v>24</v>
      </c>
      <c r="J10" s="153"/>
    </row>
    <row r="11" spans="1:10" ht="15.75">
      <c r="A11" s="150" t="s">
        <v>9</v>
      </c>
      <c r="B11" s="658" t="s">
        <v>7</v>
      </c>
      <c r="C11" s="590" t="s">
        <v>296</v>
      </c>
      <c r="D11" s="591"/>
      <c r="E11" s="592"/>
      <c r="F11" s="473" t="s">
        <v>22</v>
      </c>
      <c r="G11" s="668"/>
      <c r="H11" s="681"/>
      <c r="I11" s="682"/>
      <c r="J11" s="683"/>
    </row>
    <row r="12" spans="1:10" ht="15.75">
      <c r="A12" s="154"/>
      <c r="B12" s="680"/>
      <c r="C12" s="593"/>
      <c r="D12" s="594"/>
      <c r="E12" s="595"/>
      <c r="F12" s="684"/>
      <c r="G12" s="685"/>
      <c r="H12" s="685"/>
      <c r="I12" s="685"/>
      <c r="J12" s="686"/>
    </row>
    <row r="13" spans="1:10" ht="9" customHeight="1">
      <c r="A13" s="145"/>
      <c r="B13" s="147"/>
      <c r="C13" s="147"/>
      <c r="D13" s="147"/>
      <c r="E13" s="147"/>
      <c r="F13" s="147"/>
      <c r="G13" s="147"/>
      <c r="H13" s="147"/>
      <c r="I13" s="148"/>
      <c r="J13" s="149"/>
    </row>
    <row r="14" spans="1:10" ht="18">
      <c r="A14" s="557" t="s">
        <v>27</v>
      </c>
      <c r="B14" s="558"/>
      <c r="C14" s="147"/>
      <c r="D14" s="147"/>
      <c r="E14" s="147"/>
      <c r="F14" s="147"/>
      <c r="G14" s="147"/>
      <c r="H14" s="147"/>
      <c r="I14" s="148"/>
      <c r="J14" s="149"/>
    </row>
    <row r="15" spans="1:10" ht="15.75">
      <c r="A15" s="679" t="s">
        <v>25</v>
      </c>
      <c r="B15" s="679"/>
      <c r="C15" s="679"/>
      <c r="D15" s="155" t="s">
        <v>28</v>
      </c>
      <c r="E15" s="655" t="s">
        <v>14</v>
      </c>
      <c r="F15" s="674"/>
      <c r="G15" s="655" t="s">
        <v>12</v>
      </c>
      <c r="H15" s="674"/>
      <c r="I15" s="671" t="s">
        <v>11</v>
      </c>
      <c r="J15" s="673"/>
    </row>
    <row r="16" spans="1:10" ht="15.75">
      <c r="A16" s="520" t="s">
        <v>80</v>
      </c>
      <c r="B16" s="621"/>
      <c r="C16" s="622"/>
      <c r="D16" s="143" t="s">
        <v>41</v>
      </c>
      <c r="E16" s="629"/>
      <c r="F16" s="630"/>
      <c r="G16" s="629"/>
      <c r="H16" s="630"/>
      <c r="I16" s="631">
        <f>I33*0.05</f>
        <v>1532.5</v>
      </c>
      <c r="J16" s="632"/>
    </row>
    <row r="17" spans="1:10" ht="15.75">
      <c r="A17" s="89"/>
      <c r="B17" s="18"/>
      <c r="C17" s="18"/>
      <c r="D17" s="18"/>
      <c r="E17" s="18"/>
      <c r="F17" s="18"/>
      <c r="G17" s="641" t="s">
        <v>13</v>
      </c>
      <c r="H17" s="641"/>
      <c r="I17" s="677">
        <f>SUM(I16:J16)</f>
        <v>1532.5</v>
      </c>
      <c r="J17" s="678"/>
    </row>
    <row r="18" spans="1:10" ht="18">
      <c r="A18" s="76" t="s">
        <v>29</v>
      </c>
      <c r="B18" s="18"/>
      <c r="C18" s="18"/>
      <c r="D18" s="18"/>
      <c r="E18" s="18"/>
      <c r="F18" s="18"/>
      <c r="G18" s="18"/>
      <c r="H18" s="18"/>
      <c r="I18" s="18"/>
      <c r="J18" s="55"/>
    </row>
    <row r="19" spans="1:10" ht="15.75">
      <c r="A19" s="671" t="s">
        <v>25</v>
      </c>
      <c r="B19" s="672"/>
      <c r="C19" s="673"/>
      <c r="D19" s="655" t="s">
        <v>2</v>
      </c>
      <c r="E19" s="674"/>
      <c r="F19" s="156" t="s">
        <v>0</v>
      </c>
      <c r="G19" s="655" t="s">
        <v>15</v>
      </c>
      <c r="H19" s="674"/>
      <c r="I19" s="671" t="s">
        <v>11</v>
      </c>
      <c r="J19" s="673"/>
    </row>
    <row r="20" spans="1:10" ht="15.75">
      <c r="A20" s="473" t="s">
        <v>297</v>
      </c>
      <c r="B20" s="505"/>
      <c r="C20" s="668"/>
      <c r="D20" s="473" t="s">
        <v>155</v>
      </c>
      <c r="E20" s="668"/>
      <c r="F20" s="138">
        <v>0.97</v>
      </c>
      <c r="G20" s="473">
        <f>'[2]$MATERIALES'!C5</f>
        <v>50000</v>
      </c>
      <c r="H20" s="668"/>
      <c r="I20" s="677">
        <f>G20*F20</f>
        <v>48500</v>
      </c>
      <c r="J20" s="678"/>
    </row>
    <row r="21" spans="1:10" ht="15.75">
      <c r="A21" s="473" t="s">
        <v>154</v>
      </c>
      <c r="B21" s="505"/>
      <c r="C21" s="668"/>
      <c r="D21" s="473" t="s">
        <v>156</v>
      </c>
      <c r="E21" s="668"/>
      <c r="F21" s="138">
        <v>250</v>
      </c>
      <c r="G21" s="473">
        <v>20</v>
      </c>
      <c r="H21" s="668"/>
      <c r="I21" s="677">
        <f>G21*F21</f>
        <v>5000</v>
      </c>
      <c r="J21" s="678"/>
    </row>
    <row r="22" spans="1:10" ht="15.75">
      <c r="A22" s="473" t="s">
        <v>298</v>
      </c>
      <c r="B22" s="505"/>
      <c r="C22" s="668"/>
      <c r="D22" s="473" t="s">
        <v>299</v>
      </c>
      <c r="E22" s="668"/>
      <c r="F22" s="138">
        <v>12.5</v>
      </c>
      <c r="G22" s="473">
        <f>'[2]$MATERIALES'!C7</f>
        <v>19367</v>
      </c>
      <c r="H22" s="668"/>
      <c r="I22" s="677">
        <f>G22*F22</f>
        <v>242087.5</v>
      </c>
      <c r="J22" s="678"/>
    </row>
    <row r="23" spans="1:10" ht="15.75">
      <c r="A23" s="473"/>
      <c r="B23" s="505"/>
      <c r="C23" s="668"/>
      <c r="D23" s="473"/>
      <c r="E23" s="668"/>
      <c r="F23" s="138"/>
      <c r="G23" s="473"/>
      <c r="H23" s="668"/>
      <c r="I23" s="677"/>
      <c r="J23" s="678"/>
    </row>
    <row r="24" spans="1:10" ht="15" customHeight="1">
      <c r="A24" s="89"/>
      <c r="B24" s="18"/>
      <c r="C24" s="18"/>
      <c r="D24" s="18"/>
      <c r="E24" s="18"/>
      <c r="F24" s="18"/>
      <c r="G24" s="473" t="s">
        <v>13</v>
      </c>
      <c r="H24" s="668"/>
      <c r="I24" s="677">
        <f>SUM(I20:J23)</f>
        <v>295587.5</v>
      </c>
      <c r="J24" s="678"/>
    </row>
    <row r="25" spans="1:10" ht="15" customHeight="1">
      <c r="A25" s="76" t="s">
        <v>30</v>
      </c>
      <c r="B25" s="77"/>
      <c r="C25" s="147"/>
      <c r="D25" s="147"/>
      <c r="E25" s="147"/>
      <c r="F25" s="147"/>
      <c r="G25" s="157"/>
      <c r="H25" s="157"/>
      <c r="I25" s="158"/>
      <c r="J25" s="159"/>
    </row>
    <row r="26" spans="1:10" ht="15" customHeight="1">
      <c r="A26" s="679" t="s">
        <v>26</v>
      </c>
      <c r="B26" s="679"/>
      <c r="C26" s="155" t="s">
        <v>31</v>
      </c>
      <c r="D26" s="155" t="s">
        <v>32</v>
      </c>
      <c r="E26" s="679" t="s">
        <v>33</v>
      </c>
      <c r="F26" s="679"/>
      <c r="G26" s="679" t="s">
        <v>34</v>
      </c>
      <c r="H26" s="679"/>
      <c r="I26" s="675" t="s">
        <v>11</v>
      </c>
      <c r="J26" s="676"/>
    </row>
    <row r="27" spans="1:10" ht="15" customHeight="1">
      <c r="A27" s="641"/>
      <c r="B27" s="641"/>
      <c r="C27" s="150"/>
      <c r="D27" s="150"/>
      <c r="E27" s="641"/>
      <c r="F27" s="641"/>
      <c r="G27" s="641"/>
      <c r="H27" s="641"/>
      <c r="I27" s="659"/>
      <c r="J27" s="659"/>
    </row>
    <row r="28" spans="1:10" ht="15" customHeight="1">
      <c r="A28" s="641"/>
      <c r="B28" s="641"/>
      <c r="C28" s="150"/>
      <c r="D28" s="150"/>
      <c r="E28" s="641"/>
      <c r="F28" s="641"/>
      <c r="G28" s="641"/>
      <c r="H28" s="641"/>
      <c r="I28" s="659"/>
      <c r="J28" s="659"/>
    </row>
    <row r="29" spans="1:10" ht="15" customHeight="1">
      <c r="A29" s="641"/>
      <c r="B29" s="641"/>
      <c r="C29" s="150"/>
      <c r="D29" s="150"/>
      <c r="E29" s="641"/>
      <c r="F29" s="641"/>
      <c r="G29" s="641"/>
      <c r="H29" s="641"/>
      <c r="I29" s="659"/>
      <c r="J29" s="659"/>
    </row>
    <row r="30" spans="1:10" ht="15" customHeight="1">
      <c r="A30" s="160"/>
      <c r="B30" s="157"/>
      <c r="C30" s="147"/>
      <c r="D30" s="147"/>
      <c r="E30" s="157"/>
      <c r="F30" s="157"/>
      <c r="G30" s="641" t="s">
        <v>13</v>
      </c>
      <c r="H30" s="641"/>
      <c r="I30" s="659">
        <f>SUM(I27:J29)</f>
        <v>0</v>
      </c>
      <c r="J30" s="659"/>
    </row>
    <row r="31" spans="1:10" ht="15" customHeight="1">
      <c r="A31" s="76" t="s">
        <v>35</v>
      </c>
      <c r="B31" s="147"/>
      <c r="C31" s="147"/>
      <c r="D31" s="147"/>
      <c r="E31" s="147"/>
      <c r="F31" s="147"/>
      <c r="G31" s="147"/>
      <c r="H31" s="147"/>
      <c r="I31" s="148"/>
      <c r="J31" s="149"/>
    </row>
    <row r="32" spans="1:10" ht="15" customHeight="1">
      <c r="A32" s="671" t="s">
        <v>36</v>
      </c>
      <c r="B32" s="672"/>
      <c r="C32" s="672"/>
      <c r="D32" s="672"/>
      <c r="E32" s="672"/>
      <c r="F32" s="673"/>
      <c r="G32" s="655" t="s">
        <v>42</v>
      </c>
      <c r="H32" s="674"/>
      <c r="I32" s="675" t="s">
        <v>11</v>
      </c>
      <c r="J32" s="676"/>
    </row>
    <row r="33" spans="1:10" ht="15" customHeight="1">
      <c r="A33" s="473" t="s">
        <v>312</v>
      </c>
      <c r="B33" s="505"/>
      <c r="C33" s="505"/>
      <c r="D33" s="505"/>
      <c r="E33" s="505"/>
      <c r="F33" s="668"/>
      <c r="G33" s="641">
        <v>6</v>
      </c>
      <c r="H33" s="641"/>
      <c r="I33" s="659">
        <v>30650</v>
      </c>
      <c r="J33" s="659"/>
    </row>
    <row r="34" spans="1:10" ht="15" customHeight="1">
      <c r="A34" s="473"/>
      <c r="B34" s="505"/>
      <c r="C34" s="505"/>
      <c r="D34" s="505"/>
      <c r="E34" s="505"/>
      <c r="F34" s="668"/>
      <c r="G34" s="641"/>
      <c r="H34" s="641"/>
      <c r="I34" s="659"/>
      <c r="J34" s="659"/>
    </row>
    <row r="35" spans="1:10" ht="15" customHeight="1">
      <c r="A35" s="669"/>
      <c r="B35" s="670"/>
      <c r="C35" s="147"/>
      <c r="D35" s="147"/>
      <c r="E35" s="670"/>
      <c r="F35" s="670"/>
      <c r="G35" s="641" t="s">
        <v>13</v>
      </c>
      <c r="H35" s="641"/>
      <c r="I35" s="659">
        <f>SUM(I33:J34)</f>
        <v>30650</v>
      </c>
      <c r="J35" s="659"/>
    </row>
    <row r="36" spans="1:10" ht="15" customHeight="1">
      <c r="A36" s="89"/>
      <c r="B36" s="18"/>
      <c r="C36" s="18"/>
      <c r="D36" s="18"/>
      <c r="E36" s="18"/>
      <c r="F36" s="18"/>
      <c r="G36" s="157"/>
      <c r="H36" s="157"/>
      <c r="I36" s="158"/>
      <c r="J36" s="159"/>
    </row>
    <row r="37" spans="1:10" ht="15.75">
      <c r="A37" s="641" t="s">
        <v>148</v>
      </c>
      <c r="B37" s="641"/>
      <c r="C37" s="641"/>
      <c r="D37" s="641"/>
      <c r="E37" s="641"/>
      <c r="F37" s="641"/>
      <c r="G37" s="641"/>
      <c r="H37" s="641"/>
      <c r="I37" s="659">
        <f>I35+I30+I24+I17</f>
        <v>327770</v>
      </c>
      <c r="J37" s="659"/>
    </row>
    <row r="38" spans="1:10" ht="20.25">
      <c r="A38" s="518" t="s">
        <v>16</v>
      </c>
      <c r="B38" s="519"/>
      <c r="C38" s="519"/>
      <c r="D38" s="519"/>
      <c r="E38" s="519"/>
      <c r="F38" s="519"/>
      <c r="G38" s="519"/>
      <c r="H38" s="519"/>
      <c r="I38" s="519"/>
      <c r="J38" s="544"/>
    </row>
    <row r="39" spans="1:10" ht="20.25">
      <c r="A39" s="70"/>
      <c r="B39" s="11"/>
      <c r="C39" s="11"/>
      <c r="D39" s="11"/>
      <c r="E39" s="11"/>
      <c r="F39" s="11"/>
      <c r="G39" s="11"/>
      <c r="H39" s="11"/>
      <c r="I39" s="67"/>
      <c r="J39" s="84"/>
    </row>
    <row r="40" spans="1:10" ht="15.75">
      <c r="A40" s="512" t="s">
        <v>4</v>
      </c>
      <c r="B40" s="512"/>
      <c r="C40" s="641" t="s">
        <v>216</v>
      </c>
      <c r="D40" s="641"/>
      <c r="E40" s="641"/>
      <c r="F40" s="641"/>
      <c r="G40" s="641"/>
      <c r="H40" s="641"/>
      <c r="I40" s="641"/>
      <c r="J40" s="641"/>
    </row>
    <row r="41" spans="1:10" ht="15.75">
      <c r="A41" s="512" t="s">
        <v>5</v>
      </c>
      <c r="B41" s="512"/>
      <c r="C41" s="641" t="s">
        <v>217</v>
      </c>
      <c r="D41" s="641"/>
      <c r="E41" s="641"/>
      <c r="F41" s="641"/>
      <c r="G41" s="641"/>
      <c r="H41" s="641"/>
      <c r="I41" s="641"/>
      <c r="J41" s="641"/>
    </row>
    <row r="42" spans="1:10" ht="15.75">
      <c r="A42" s="512" t="s">
        <v>17</v>
      </c>
      <c r="B42" s="512"/>
      <c r="C42" s="641" t="s">
        <v>218</v>
      </c>
      <c r="D42" s="641"/>
      <c r="E42" s="641"/>
      <c r="F42" s="641"/>
      <c r="G42" s="641"/>
      <c r="H42" s="641"/>
      <c r="I42" s="641"/>
      <c r="J42" s="641"/>
    </row>
    <row r="43" spans="1:10" ht="15.75">
      <c r="A43" s="470" t="s">
        <v>18</v>
      </c>
      <c r="B43" s="504"/>
      <c r="C43" s="473" t="s">
        <v>223</v>
      </c>
      <c r="D43" s="505"/>
      <c r="E43" s="505"/>
      <c r="F43" s="505"/>
      <c r="G43" s="505"/>
      <c r="H43" s="505"/>
      <c r="I43" s="505"/>
      <c r="J43" s="668"/>
    </row>
    <row r="44" spans="1:10" ht="15.75">
      <c r="A44" s="512" t="s">
        <v>6</v>
      </c>
      <c r="B44" s="512"/>
      <c r="C44" s="640" t="s">
        <v>268</v>
      </c>
      <c r="D44" s="687"/>
      <c r="E44" s="687"/>
      <c r="F44" s="688" t="s">
        <v>224</v>
      </c>
      <c r="G44" s="688"/>
      <c r="H44" s="688"/>
      <c r="I44" s="688"/>
      <c r="J44" s="688"/>
    </row>
    <row r="45" spans="1:10" ht="15.75">
      <c r="A45" s="145"/>
      <c r="B45" s="146"/>
      <c r="C45" s="146"/>
      <c r="D45" s="146"/>
      <c r="E45" s="146"/>
      <c r="F45" s="146"/>
      <c r="G45" s="146"/>
      <c r="H45" s="147"/>
      <c r="I45" s="148"/>
      <c r="J45" s="149"/>
    </row>
    <row r="46" spans="1:10" ht="15.75">
      <c r="A46" s="150" t="s">
        <v>9</v>
      </c>
      <c r="B46" s="658" t="s">
        <v>8</v>
      </c>
      <c r="C46" s="641" t="s">
        <v>295</v>
      </c>
      <c r="D46" s="641"/>
      <c r="E46" s="641"/>
      <c r="F46" s="658" t="s">
        <v>10</v>
      </c>
      <c r="G46" s="658" t="s">
        <v>155</v>
      </c>
      <c r="H46" s="681" t="s">
        <v>23</v>
      </c>
      <c r="I46" s="682"/>
      <c r="J46" s="683"/>
    </row>
    <row r="47" spans="1:10" ht="15.75">
      <c r="A47" s="151"/>
      <c r="B47" s="680"/>
      <c r="C47" s="641"/>
      <c r="D47" s="641"/>
      <c r="E47" s="641"/>
      <c r="F47" s="680"/>
      <c r="G47" s="680"/>
      <c r="H47" s="142"/>
      <c r="I47" s="152" t="s">
        <v>24</v>
      </c>
      <c r="J47" s="153"/>
    </row>
    <row r="48" spans="1:10" ht="15.75">
      <c r="A48" s="150" t="s">
        <v>9</v>
      </c>
      <c r="B48" s="658" t="s">
        <v>7</v>
      </c>
      <c r="C48" s="590" t="s">
        <v>313</v>
      </c>
      <c r="D48" s="591"/>
      <c r="E48" s="592"/>
      <c r="F48" s="473" t="s">
        <v>22</v>
      </c>
      <c r="G48" s="668"/>
      <c r="H48" s="681"/>
      <c r="I48" s="682"/>
      <c r="J48" s="683"/>
    </row>
    <row r="49" spans="1:10" ht="15.75">
      <c r="A49" s="154"/>
      <c r="B49" s="680"/>
      <c r="C49" s="593"/>
      <c r="D49" s="594"/>
      <c r="E49" s="595"/>
      <c r="F49" s="684"/>
      <c r="G49" s="685"/>
      <c r="H49" s="685"/>
      <c r="I49" s="685"/>
      <c r="J49" s="686"/>
    </row>
    <row r="50" spans="1:10" ht="15.75">
      <c r="A50" s="145"/>
      <c r="B50" s="147"/>
      <c r="C50" s="147"/>
      <c r="D50" s="147"/>
      <c r="E50" s="147"/>
      <c r="F50" s="147"/>
      <c r="G50" s="147"/>
      <c r="H50" s="147"/>
      <c r="I50" s="148"/>
      <c r="J50" s="149"/>
    </row>
    <row r="51" spans="1:10" ht="18">
      <c r="A51" s="557" t="s">
        <v>27</v>
      </c>
      <c r="B51" s="558"/>
      <c r="C51" s="147"/>
      <c r="D51" s="147"/>
      <c r="E51" s="147"/>
      <c r="F51" s="147"/>
      <c r="G51" s="147"/>
      <c r="H51" s="147"/>
      <c r="I51" s="148"/>
      <c r="J51" s="149"/>
    </row>
    <row r="52" spans="1:10" ht="15.75">
      <c r="A52" s="679" t="s">
        <v>25</v>
      </c>
      <c r="B52" s="679"/>
      <c r="C52" s="679"/>
      <c r="D52" s="155" t="s">
        <v>28</v>
      </c>
      <c r="E52" s="655" t="s">
        <v>14</v>
      </c>
      <c r="F52" s="674"/>
      <c r="G52" s="655" t="s">
        <v>12</v>
      </c>
      <c r="H52" s="674"/>
      <c r="I52" s="671" t="s">
        <v>11</v>
      </c>
      <c r="J52" s="673"/>
    </row>
    <row r="53" spans="1:10" ht="15.75">
      <c r="A53" s="520" t="s">
        <v>80</v>
      </c>
      <c r="B53" s="621"/>
      <c r="C53" s="622"/>
      <c r="D53" s="143" t="s">
        <v>41</v>
      </c>
      <c r="E53" s="629"/>
      <c r="F53" s="630"/>
      <c r="G53" s="629"/>
      <c r="H53" s="630"/>
      <c r="I53" s="631">
        <f>I70*0.05</f>
        <v>1532.5</v>
      </c>
      <c r="J53" s="632"/>
    </row>
    <row r="54" spans="1:10" ht="15.75">
      <c r="A54" s="89"/>
      <c r="B54" s="18"/>
      <c r="C54" s="18"/>
      <c r="D54" s="18"/>
      <c r="E54" s="18"/>
      <c r="F54" s="18"/>
      <c r="G54" s="641" t="s">
        <v>13</v>
      </c>
      <c r="H54" s="641"/>
      <c r="I54" s="677">
        <f>SUM(I53:J53)</f>
        <v>1532.5</v>
      </c>
      <c r="J54" s="678"/>
    </row>
    <row r="55" spans="1:10" ht="18">
      <c r="A55" s="76" t="s">
        <v>29</v>
      </c>
      <c r="B55" s="18"/>
      <c r="C55" s="18"/>
      <c r="D55" s="18"/>
      <c r="E55" s="18"/>
      <c r="F55" s="18"/>
      <c r="G55" s="18"/>
      <c r="H55" s="18"/>
      <c r="I55" s="18"/>
      <c r="J55" s="55"/>
    </row>
    <row r="56" spans="1:10" ht="15.75">
      <c r="A56" s="671" t="s">
        <v>25</v>
      </c>
      <c r="B56" s="672"/>
      <c r="C56" s="673"/>
      <c r="D56" s="655" t="s">
        <v>2</v>
      </c>
      <c r="E56" s="674"/>
      <c r="F56" s="156" t="s">
        <v>0</v>
      </c>
      <c r="G56" s="655" t="s">
        <v>15</v>
      </c>
      <c r="H56" s="674"/>
      <c r="I56" s="671" t="s">
        <v>11</v>
      </c>
      <c r="J56" s="673"/>
    </row>
    <row r="57" spans="1:10" ht="15.75">
      <c r="A57" s="473" t="s">
        <v>297</v>
      </c>
      <c r="B57" s="505"/>
      <c r="C57" s="668"/>
      <c r="D57" s="473" t="s">
        <v>155</v>
      </c>
      <c r="E57" s="668"/>
      <c r="F57" s="138">
        <v>1.0900000000000001</v>
      </c>
      <c r="G57" s="473">
        <f>'[2]$MATERIALES'!$C5</f>
        <v>50000</v>
      </c>
      <c r="H57" s="668"/>
      <c r="I57" s="677">
        <f>G57*F57</f>
        <v>54500.000000000007</v>
      </c>
      <c r="J57" s="678"/>
    </row>
    <row r="58" spans="1:10" ht="15.75">
      <c r="A58" s="473" t="s">
        <v>154</v>
      </c>
      <c r="B58" s="505"/>
      <c r="C58" s="668"/>
      <c r="D58" s="473" t="s">
        <v>156</v>
      </c>
      <c r="E58" s="668"/>
      <c r="F58" s="138">
        <v>220</v>
      </c>
      <c r="G58" s="473">
        <f>'[2]$MATERIALES'!$C14</f>
        <v>20</v>
      </c>
      <c r="H58" s="668"/>
      <c r="I58" s="677">
        <f>G58*F58</f>
        <v>4400</v>
      </c>
      <c r="J58" s="678"/>
    </row>
    <row r="59" spans="1:10" ht="15.75">
      <c r="A59" s="473" t="s">
        <v>298</v>
      </c>
      <c r="B59" s="505"/>
      <c r="C59" s="668"/>
      <c r="D59" s="473" t="s">
        <v>299</v>
      </c>
      <c r="E59" s="668"/>
      <c r="F59" s="138">
        <v>9</v>
      </c>
      <c r="G59" s="473">
        <f>'[2]$MATERIALES'!$C7</f>
        <v>19367</v>
      </c>
      <c r="H59" s="668"/>
      <c r="I59" s="677">
        <f>G59*F59</f>
        <v>174303</v>
      </c>
      <c r="J59" s="678"/>
    </row>
    <row r="60" spans="1:10" ht="15.75">
      <c r="A60" s="473"/>
      <c r="B60" s="505"/>
      <c r="C60" s="668"/>
      <c r="D60" s="473"/>
      <c r="E60" s="668"/>
      <c r="F60" s="138"/>
      <c r="G60" s="473"/>
      <c r="H60" s="668"/>
      <c r="I60" s="677"/>
      <c r="J60" s="678"/>
    </row>
    <row r="61" spans="1:10" ht="15.75">
      <c r="A61" s="89"/>
      <c r="B61" s="18"/>
      <c r="C61" s="18"/>
      <c r="D61" s="18"/>
      <c r="E61" s="18"/>
      <c r="F61" s="18"/>
      <c r="G61" s="473" t="s">
        <v>13</v>
      </c>
      <c r="H61" s="668"/>
      <c r="I61" s="677">
        <f>SUM(I57:J60)</f>
        <v>233203</v>
      </c>
      <c r="J61" s="678"/>
    </row>
    <row r="62" spans="1:10" ht="18">
      <c r="A62" s="76" t="s">
        <v>30</v>
      </c>
      <c r="B62" s="77"/>
      <c r="C62" s="147"/>
      <c r="D62" s="147"/>
      <c r="E62" s="147"/>
      <c r="F62" s="147"/>
      <c r="G62" s="157"/>
      <c r="H62" s="157"/>
      <c r="I62" s="158"/>
      <c r="J62" s="159"/>
    </row>
    <row r="63" spans="1:10" ht="15.75">
      <c r="A63" s="679" t="s">
        <v>26</v>
      </c>
      <c r="B63" s="679"/>
      <c r="C63" s="155" t="s">
        <v>31</v>
      </c>
      <c r="D63" s="155" t="s">
        <v>32</v>
      </c>
      <c r="E63" s="679" t="s">
        <v>33</v>
      </c>
      <c r="F63" s="679"/>
      <c r="G63" s="679" t="s">
        <v>34</v>
      </c>
      <c r="H63" s="679"/>
      <c r="I63" s="675" t="s">
        <v>11</v>
      </c>
      <c r="J63" s="676"/>
    </row>
    <row r="64" spans="1:10" ht="15.75">
      <c r="A64" s="641"/>
      <c r="B64" s="641"/>
      <c r="C64" s="150"/>
      <c r="D64" s="150"/>
      <c r="E64" s="641"/>
      <c r="F64" s="641"/>
      <c r="G64" s="641"/>
      <c r="H64" s="641"/>
      <c r="I64" s="659"/>
      <c r="J64" s="659"/>
    </row>
    <row r="65" spans="1:10" ht="15.75">
      <c r="A65" s="641"/>
      <c r="B65" s="641"/>
      <c r="C65" s="150"/>
      <c r="D65" s="150"/>
      <c r="E65" s="641"/>
      <c r="F65" s="641"/>
      <c r="G65" s="641"/>
      <c r="H65" s="641"/>
      <c r="I65" s="659"/>
      <c r="J65" s="659"/>
    </row>
    <row r="66" spans="1:10" ht="15.75">
      <c r="A66" s="641"/>
      <c r="B66" s="641"/>
      <c r="C66" s="150"/>
      <c r="D66" s="150"/>
      <c r="E66" s="641"/>
      <c r="F66" s="641"/>
      <c r="G66" s="641"/>
      <c r="H66" s="641"/>
      <c r="I66" s="659"/>
      <c r="J66" s="659"/>
    </row>
    <row r="67" spans="1:10" ht="15.75">
      <c r="A67" s="160"/>
      <c r="B67" s="157"/>
      <c r="C67" s="147"/>
      <c r="D67" s="147"/>
      <c r="E67" s="157"/>
      <c r="F67" s="157"/>
      <c r="G67" s="641" t="s">
        <v>13</v>
      </c>
      <c r="H67" s="641"/>
      <c r="I67" s="659">
        <f>SUM(I64:J66)</f>
        <v>0</v>
      </c>
      <c r="J67" s="659"/>
    </row>
    <row r="68" spans="1:10" ht="18">
      <c r="A68" s="76" t="s">
        <v>35</v>
      </c>
      <c r="B68" s="147"/>
      <c r="C68" s="147"/>
      <c r="D68" s="147"/>
      <c r="E68" s="147"/>
      <c r="F68" s="147"/>
      <c r="G68" s="147"/>
      <c r="H68" s="147"/>
      <c r="I68" s="148"/>
      <c r="J68" s="149"/>
    </row>
    <row r="69" spans="1:10" ht="15.75">
      <c r="A69" s="671" t="s">
        <v>36</v>
      </c>
      <c r="B69" s="672"/>
      <c r="C69" s="672"/>
      <c r="D69" s="672"/>
      <c r="E69" s="672"/>
      <c r="F69" s="673"/>
      <c r="G69" s="655" t="s">
        <v>42</v>
      </c>
      <c r="H69" s="674"/>
      <c r="I69" s="675" t="s">
        <v>11</v>
      </c>
      <c r="J69" s="676"/>
    </row>
    <row r="70" spans="1:10" ht="15.75">
      <c r="A70" s="473" t="s">
        <v>312</v>
      </c>
      <c r="B70" s="505"/>
      <c r="C70" s="505"/>
      <c r="D70" s="505"/>
      <c r="E70" s="505"/>
      <c r="F70" s="668"/>
      <c r="G70" s="641">
        <v>6</v>
      </c>
      <c r="H70" s="641"/>
      <c r="I70" s="659">
        <v>30650</v>
      </c>
      <c r="J70" s="659"/>
    </row>
    <row r="71" spans="1:10" ht="15.75">
      <c r="A71" s="473"/>
      <c r="B71" s="505"/>
      <c r="C71" s="505"/>
      <c r="D71" s="505"/>
      <c r="E71" s="505"/>
      <c r="F71" s="668"/>
      <c r="G71" s="641"/>
      <c r="H71" s="641"/>
      <c r="I71" s="659"/>
      <c r="J71" s="659"/>
    </row>
    <row r="72" spans="1:10" ht="15.75">
      <c r="A72" s="669"/>
      <c r="B72" s="670"/>
      <c r="C72" s="147"/>
      <c r="D72" s="147"/>
      <c r="E72" s="670"/>
      <c r="F72" s="670"/>
      <c r="G72" s="641" t="s">
        <v>13</v>
      </c>
      <c r="H72" s="641"/>
      <c r="I72" s="659">
        <f>SUM(I70:J71)</f>
        <v>30650</v>
      </c>
      <c r="J72" s="659"/>
    </row>
    <row r="73" spans="1:10" ht="15.75">
      <c r="A73" s="89"/>
      <c r="B73" s="18"/>
      <c r="C73" s="18"/>
      <c r="D73" s="18"/>
      <c r="E73" s="18"/>
      <c r="F73" s="18"/>
      <c r="G73" s="157"/>
      <c r="H73" s="157"/>
      <c r="I73" s="158"/>
      <c r="J73" s="159"/>
    </row>
    <row r="74" spans="1:10" ht="15.75">
      <c r="A74" s="641" t="s">
        <v>148</v>
      </c>
      <c r="B74" s="641"/>
      <c r="C74" s="641"/>
      <c r="D74" s="641"/>
      <c r="E74" s="641"/>
      <c r="F74" s="641"/>
      <c r="G74" s="641"/>
      <c r="H74" s="641"/>
      <c r="I74" s="659">
        <f>ROUND(I54+I61+I67+I72,0)</f>
        <v>265386</v>
      </c>
      <c r="J74" s="659"/>
    </row>
    <row r="75" spans="1:10" ht="20.25">
      <c r="A75" s="518" t="s">
        <v>16</v>
      </c>
      <c r="B75" s="519"/>
      <c r="C75" s="519"/>
      <c r="D75" s="519"/>
      <c r="E75" s="519"/>
      <c r="F75" s="519"/>
      <c r="G75" s="519"/>
      <c r="H75" s="519"/>
      <c r="I75" s="519"/>
      <c r="J75" s="544"/>
    </row>
    <row r="76" spans="1:10" ht="20.25">
      <c r="A76" s="70"/>
      <c r="B76" s="11"/>
      <c r="C76" s="11"/>
      <c r="D76" s="11"/>
      <c r="E76" s="11"/>
      <c r="F76" s="11"/>
      <c r="G76" s="11"/>
      <c r="H76" s="11"/>
      <c r="I76" s="67"/>
      <c r="J76" s="84"/>
    </row>
    <row r="77" spans="1:10" ht="15.75">
      <c r="A77" s="512" t="s">
        <v>4</v>
      </c>
      <c r="B77" s="512"/>
      <c r="C77" s="641" t="s">
        <v>216</v>
      </c>
      <c r="D77" s="641"/>
      <c r="E77" s="641"/>
      <c r="F77" s="641"/>
      <c r="G77" s="641"/>
      <c r="H77" s="641"/>
      <c r="I77" s="641"/>
      <c r="J77" s="641"/>
    </row>
    <row r="78" spans="1:10" ht="15.75">
      <c r="A78" s="512" t="s">
        <v>5</v>
      </c>
      <c r="B78" s="512"/>
      <c r="C78" s="641" t="s">
        <v>217</v>
      </c>
      <c r="D78" s="641"/>
      <c r="E78" s="641"/>
      <c r="F78" s="641"/>
      <c r="G78" s="641"/>
      <c r="H78" s="641"/>
      <c r="I78" s="641"/>
      <c r="J78" s="641"/>
    </row>
    <row r="79" spans="1:10" ht="15.75">
      <c r="A79" s="512" t="s">
        <v>17</v>
      </c>
      <c r="B79" s="512"/>
      <c r="C79" s="641" t="s">
        <v>218</v>
      </c>
      <c r="D79" s="641"/>
      <c r="E79" s="641"/>
      <c r="F79" s="641"/>
      <c r="G79" s="641"/>
      <c r="H79" s="641"/>
      <c r="I79" s="641"/>
      <c r="J79" s="641"/>
    </row>
    <row r="80" spans="1:10" ht="15.75">
      <c r="A80" s="470" t="s">
        <v>18</v>
      </c>
      <c r="B80" s="504"/>
      <c r="C80" s="473" t="s">
        <v>223</v>
      </c>
      <c r="D80" s="505"/>
      <c r="E80" s="505"/>
      <c r="F80" s="505"/>
      <c r="G80" s="505"/>
      <c r="H80" s="505"/>
      <c r="I80" s="505"/>
      <c r="J80" s="668"/>
    </row>
    <row r="81" spans="1:10" ht="15.75">
      <c r="A81" s="512" t="s">
        <v>6</v>
      </c>
      <c r="B81" s="512"/>
      <c r="C81" s="640" t="s">
        <v>268</v>
      </c>
      <c r="D81" s="687"/>
      <c r="E81" s="687"/>
      <c r="F81" s="688" t="s">
        <v>224</v>
      </c>
      <c r="G81" s="688"/>
      <c r="H81" s="688"/>
      <c r="I81" s="688"/>
      <c r="J81" s="688"/>
    </row>
    <row r="82" spans="1:10" ht="15.75">
      <c r="A82" s="145"/>
      <c r="B82" s="146"/>
      <c r="C82" s="146"/>
      <c r="D82" s="146"/>
      <c r="E82" s="146"/>
      <c r="F82" s="146"/>
      <c r="G82" s="146"/>
      <c r="H82" s="147"/>
      <c r="I82" s="148"/>
      <c r="J82" s="149"/>
    </row>
    <row r="83" spans="1:10" ht="15.75">
      <c r="A83" s="150" t="s">
        <v>9</v>
      </c>
      <c r="B83" s="658" t="s">
        <v>8</v>
      </c>
      <c r="C83" s="641" t="s">
        <v>295</v>
      </c>
      <c r="D83" s="641"/>
      <c r="E83" s="641"/>
      <c r="F83" s="658" t="s">
        <v>10</v>
      </c>
      <c r="G83" s="658" t="s">
        <v>155</v>
      </c>
      <c r="H83" s="681" t="s">
        <v>23</v>
      </c>
      <c r="I83" s="682"/>
      <c r="J83" s="683"/>
    </row>
    <row r="84" spans="1:10" ht="15.75">
      <c r="A84" s="151"/>
      <c r="B84" s="680"/>
      <c r="C84" s="641"/>
      <c r="D84" s="641"/>
      <c r="E84" s="641"/>
      <c r="F84" s="680"/>
      <c r="G84" s="680"/>
      <c r="H84" s="142"/>
      <c r="I84" s="152" t="s">
        <v>24</v>
      </c>
      <c r="J84" s="153"/>
    </row>
    <row r="85" spans="1:10" ht="15.75">
      <c r="A85" s="150" t="s">
        <v>9</v>
      </c>
      <c r="B85" s="658" t="s">
        <v>7</v>
      </c>
      <c r="C85" s="590" t="s">
        <v>314</v>
      </c>
      <c r="D85" s="591"/>
      <c r="E85" s="592"/>
      <c r="F85" s="473" t="s">
        <v>22</v>
      </c>
      <c r="G85" s="668"/>
      <c r="H85" s="681"/>
      <c r="I85" s="682"/>
      <c r="J85" s="683"/>
    </row>
    <row r="86" spans="1:10" ht="15.75">
      <c r="A86" s="154"/>
      <c r="B86" s="680"/>
      <c r="C86" s="593"/>
      <c r="D86" s="594"/>
      <c r="E86" s="595"/>
      <c r="F86" s="684"/>
      <c r="G86" s="685"/>
      <c r="H86" s="685"/>
      <c r="I86" s="685"/>
      <c r="J86" s="686"/>
    </row>
    <row r="87" spans="1:10" ht="15.75">
      <c r="A87" s="145"/>
      <c r="B87" s="147"/>
      <c r="C87" s="147"/>
      <c r="D87" s="147"/>
      <c r="E87" s="147"/>
      <c r="F87" s="147"/>
      <c r="G87" s="147"/>
      <c r="H87" s="147"/>
      <c r="I87" s="148"/>
      <c r="J87" s="149"/>
    </row>
    <row r="88" spans="1:10" ht="18">
      <c r="A88" s="557" t="s">
        <v>27</v>
      </c>
      <c r="B88" s="558"/>
      <c r="C88" s="147"/>
      <c r="D88" s="147"/>
      <c r="E88" s="147"/>
      <c r="F88" s="147"/>
      <c r="G88" s="147"/>
      <c r="H88" s="147"/>
      <c r="I88" s="148"/>
      <c r="J88" s="149"/>
    </row>
    <row r="89" spans="1:10" ht="15.75">
      <c r="A89" s="679" t="s">
        <v>25</v>
      </c>
      <c r="B89" s="679"/>
      <c r="C89" s="679"/>
      <c r="D89" s="155" t="s">
        <v>28</v>
      </c>
      <c r="E89" s="655" t="s">
        <v>14</v>
      </c>
      <c r="F89" s="674"/>
      <c r="G89" s="655" t="s">
        <v>12</v>
      </c>
      <c r="H89" s="674"/>
      <c r="I89" s="671" t="s">
        <v>11</v>
      </c>
      <c r="J89" s="673"/>
    </row>
    <row r="90" spans="1:10" ht="15.75">
      <c r="A90" s="520" t="s">
        <v>315</v>
      </c>
      <c r="B90" s="621"/>
      <c r="C90" s="622"/>
      <c r="D90" s="143"/>
      <c r="E90" s="629">
        <f>[2]EQUIPO!$D$35</f>
        <v>4375</v>
      </c>
      <c r="F90" s="630"/>
      <c r="G90" s="629">
        <v>0.75</v>
      </c>
      <c r="H90" s="630"/>
      <c r="I90" s="631">
        <f>G90*E90</f>
        <v>3281.25</v>
      </c>
      <c r="J90" s="632"/>
    </row>
    <row r="91" spans="1:10" ht="15.75">
      <c r="A91" s="520" t="s">
        <v>316</v>
      </c>
      <c r="B91" s="621"/>
      <c r="C91" s="622"/>
      <c r="D91" s="143"/>
      <c r="E91" s="629">
        <f>[2]EQUIPO!$D$57/8</f>
        <v>6250</v>
      </c>
      <c r="F91" s="630"/>
      <c r="G91" s="629">
        <v>0.75</v>
      </c>
      <c r="H91" s="630"/>
      <c r="I91" s="631">
        <f>G91*E91</f>
        <v>4687.5</v>
      </c>
      <c r="J91" s="632"/>
    </row>
    <row r="92" spans="1:10" ht="15.75">
      <c r="A92" s="520" t="s">
        <v>80</v>
      </c>
      <c r="B92" s="621"/>
      <c r="C92" s="622"/>
      <c r="D92" s="143" t="s">
        <v>41</v>
      </c>
      <c r="E92" s="629"/>
      <c r="F92" s="630"/>
      <c r="G92" s="629"/>
      <c r="H92" s="630"/>
      <c r="I92" s="631">
        <f>I112*0.05</f>
        <v>2669.65</v>
      </c>
      <c r="J92" s="632"/>
    </row>
    <row r="93" spans="1:10" ht="15.75">
      <c r="A93" s="89"/>
      <c r="B93" s="18"/>
      <c r="C93" s="18"/>
      <c r="D93" s="18"/>
      <c r="E93" s="18"/>
      <c r="F93" s="18"/>
      <c r="G93" s="641" t="s">
        <v>13</v>
      </c>
      <c r="H93" s="641"/>
      <c r="I93" s="677">
        <f>SUM(I90:J92)</f>
        <v>10638.4</v>
      </c>
      <c r="J93" s="678"/>
    </row>
    <row r="94" spans="1:10" ht="18">
      <c r="A94" s="76" t="s">
        <v>29</v>
      </c>
      <c r="B94" s="18"/>
      <c r="C94" s="18"/>
      <c r="D94" s="18"/>
      <c r="E94" s="18"/>
      <c r="F94" s="18"/>
      <c r="G94" s="18"/>
      <c r="H94" s="18"/>
      <c r="I94" s="18"/>
      <c r="J94" s="55"/>
    </row>
    <row r="95" spans="1:10" ht="15.75">
      <c r="A95" s="671" t="s">
        <v>25</v>
      </c>
      <c r="B95" s="672"/>
      <c r="C95" s="673"/>
      <c r="D95" s="655" t="s">
        <v>2</v>
      </c>
      <c r="E95" s="674"/>
      <c r="F95" s="156" t="s">
        <v>0</v>
      </c>
      <c r="G95" s="655" t="s">
        <v>15</v>
      </c>
      <c r="H95" s="674"/>
      <c r="I95" s="671" t="s">
        <v>11</v>
      </c>
      <c r="J95" s="673"/>
    </row>
    <row r="96" spans="1:10" ht="15.75">
      <c r="A96" s="473" t="s">
        <v>317</v>
      </c>
      <c r="B96" s="505"/>
      <c r="C96" s="668"/>
      <c r="D96" s="473" t="s">
        <v>155</v>
      </c>
      <c r="E96" s="668"/>
      <c r="F96" s="138">
        <v>0.56000000000000005</v>
      </c>
      <c r="G96" s="473">
        <f>'[2]$MATERIALES'!$C$5</f>
        <v>50000</v>
      </c>
      <c r="H96" s="668"/>
      <c r="I96" s="677">
        <f>G96*F96</f>
        <v>28000.000000000004</v>
      </c>
      <c r="J96" s="678"/>
    </row>
    <row r="97" spans="1:10" ht="15.75">
      <c r="A97" s="473" t="s">
        <v>158</v>
      </c>
      <c r="B97" s="505"/>
      <c r="C97" s="668"/>
      <c r="D97" s="473" t="s">
        <v>155</v>
      </c>
      <c r="E97" s="668"/>
      <c r="F97" s="138">
        <v>0.86</v>
      </c>
      <c r="G97" s="473">
        <f>'[2]$MATERIALES'!$C$4</f>
        <v>80000</v>
      </c>
      <c r="H97" s="668"/>
      <c r="I97" s="677">
        <f>G97*F97</f>
        <v>68800</v>
      </c>
      <c r="J97" s="678"/>
    </row>
    <row r="98" spans="1:10" ht="15.75">
      <c r="A98" s="473" t="s">
        <v>154</v>
      </c>
      <c r="B98" s="505"/>
      <c r="C98" s="668"/>
      <c r="D98" s="473" t="s">
        <v>156</v>
      </c>
      <c r="E98" s="668"/>
      <c r="F98" s="138">
        <v>180</v>
      </c>
      <c r="G98" s="473">
        <f>'[2]$MATERIALES'!$C$14</f>
        <v>20</v>
      </c>
      <c r="H98" s="668"/>
      <c r="I98" s="677">
        <f>G98*F98</f>
        <v>3600</v>
      </c>
      <c r="J98" s="678"/>
    </row>
    <row r="99" spans="1:10" ht="15.75">
      <c r="A99" s="473" t="s">
        <v>298</v>
      </c>
      <c r="B99" s="505"/>
      <c r="C99" s="668"/>
      <c r="D99" s="473" t="s">
        <v>299</v>
      </c>
      <c r="E99" s="668"/>
      <c r="F99" s="138">
        <v>7</v>
      </c>
      <c r="G99" s="473">
        <f>'[2]$MATERIALES'!$C$7</f>
        <v>19367</v>
      </c>
      <c r="H99" s="668"/>
      <c r="I99" s="677">
        <f>G99*F99</f>
        <v>135569</v>
      </c>
      <c r="J99" s="678"/>
    </row>
    <row r="100" spans="1:10" ht="15.75">
      <c r="A100" s="473"/>
      <c r="B100" s="505"/>
      <c r="C100" s="668"/>
      <c r="D100" s="473"/>
      <c r="E100" s="668"/>
      <c r="F100" s="138"/>
      <c r="G100" s="473"/>
      <c r="H100" s="668"/>
      <c r="I100" s="677"/>
      <c r="J100" s="678"/>
    </row>
    <row r="101" spans="1:10" ht="15.75">
      <c r="A101" s="89"/>
      <c r="B101" s="18"/>
      <c r="C101" s="18"/>
      <c r="D101" s="18"/>
      <c r="E101" s="18"/>
      <c r="F101" s="18"/>
      <c r="G101" s="473" t="s">
        <v>13</v>
      </c>
      <c r="H101" s="668"/>
      <c r="I101" s="677">
        <f>SUM(I96:J100)</f>
        <v>235969</v>
      </c>
      <c r="J101" s="678"/>
    </row>
    <row r="102" spans="1:10" ht="18">
      <c r="A102" s="76" t="s">
        <v>30</v>
      </c>
      <c r="B102" s="77"/>
      <c r="C102" s="147"/>
      <c r="D102" s="147"/>
      <c r="E102" s="147"/>
      <c r="F102" s="147"/>
      <c r="G102" s="157"/>
      <c r="H102" s="157"/>
      <c r="I102" s="158"/>
      <c r="J102" s="159"/>
    </row>
    <row r="103" spans="1:10" ht="15.75">
      <c r="A103" s="679" t="s">
        <v>26</v>
      </c>
      <c r="B103" s="679"/>
      <c r="C103" s="155" t="s">
        <v>31</v>
      </c>
      <c r="D103" s="155" t="s">
        <v>32</v>
      </c>
      <c r="E103" s="679" t="s">
        <v>33</v>
      </c>
      <c r="F103" s="679"/>
      <c r="G103" s="679" t="s">
        <v>34</v>
      </c>
      <c r="H103" s="679"/>
      <c r="I103" s="675" t="s">
        <v>11</v>
      </c>
      <c r="J103" s="676"/>
    </row>
    <row r="104" spans="1:10" ht="15.75">
      <c r="A104" s="641"/>
      <c r="B104" s="641"/>
      <c r="C104" s="150"/>
      <c r="D104" s="150"/>
      <c r="E104" s="641"/>
      <c r="F104" s="641"/>
      <c r="G104" s="641"/>
      <c r="H104" s="641"/>
      <c r="I104" s="659"/>
      <c r="J104" s="659"/>
    </row>
    <row r="105" spans="1:10" ht="15.75">
      <c r="A105" s="641"/>
      <c r="B105" s="641"/>
      <c r="C105" s="150"/>
      <c r="D105" s="150"/>
      <c r="E105" s="641"/>
      <c r="F105" s="641"/>
      <c r="G105" s="641"/>
      <c r="H105" s="641"/>
      <c r="I105" s="659"/>
      <c r="J105" s="659"/>
    </row>
    <row r="106" spans="1:10" ht="15.75">
      <c r="A106" s="641"/>
      <c r="B106" s="641"/>
      <c r="C106" s="150"/>
      <c r="D106" s="150"/>
      <c r="E106" s="641"/>
      <c r="F106" s="641"/>
      <c r="G106" s="641"/>
      <c r="H106" s="641"/>
      <c r="I106" s="659"/>
      <c r="J106" s="659"/>
    </row>
    <row r="107" spans="1:10" ht="15.75">
      <c r="A107" s="160"/>
      <c r="B107" s="157"/>
      <c r="C107" s="147"/>
      <c r="D107" s="147"/>
      <c r="E107" s="157"/>
      <c r="F107" s="157"/>
      <c r="G107" s="641" t="s">
        <v>13</v>
      </c>
      <c r="H107" s="641"/>
      <c r="I107" s="659">
        <f>SUM(I104:J106)</f>
        <v>0</v>
      </c>
      <c r="J107" s="659"/>
    </row>
    <row r="108" spans="1:10" ht="18">
      <c r="A108" s="76" t="s">
        <v>35</v>
      </c>
      <c r="B108" s="147"/>
      <c r="C108" s="147"/>
      <c r="D108" s="147"/>
      <c r="E108" s="147"/>
      <c r="F108" s="147"/>
      <c r="G108" s="147"/>
      <c r="H108" s="147"/>
      <c r="I108" s="148"/>
      <c r="J108" s="149"/>
    </row>
    <row r="109" spans="1:10" ht="15.75">
      <c r="A109" s="671" t="s">
        <v>36</v>
      </c>
      <c r="B109" s="672"/>
      <c r="C109" s="672"/>
      <c r="D109" s="672"/>
      <c r="E109" s="672"/>
      <c r="F109" s="673"/>
      <c r="G109" s="655" t="s">
        <v>42</v>
      </c>
      <c r="H109" s="674"/>
      <c r="I109" s="675" t="s">
        <v>11</v>
      </c>
      <c r="J109" s="676"/>
    </row>
    <row r="110" spans="1:10" ht="15.75">
      <c r="A110" s="473" t="s">
        <v>312</v>
      </c>
      <c r="B110" s="505"/>
      <c r="C110" s="505"/>
      <c r="D110" s="505"/>
      <c r="E110" s="505"/>
      <c r="F110" s="668"/>
      <c r="G110" s="641">
        <v>6</v>
      </c>
      <c r="H110" s="641"/>
      <c r="I110" s="659">
        <v>53393</v>
      </c>
      <c r="J110" s="659"/>
    </row>
    <row r="111" spans="1:10" ht="15.75">
      <c r="A111" s="473"/>
      <c r="B111" s="505"/>
      <c r="C111" s="505"/>
      <c r="D111" s="505"/>
      <c r="E111" s="505"/>
      <c r="F111" s="668"/>
      <c r="G111" s="641"/>
      <c r="H111" s="641"/>
      <c r="I111" s="659"/>
      <c r="J111" s="659"/>
    </row>
    <row r="112" spans="1:10" ht="15.75">
      <c r="A112" s="669"/>
      <c r="B112" s="670"/>
      <c r="C112" s="147"/>
      <c r="D112" s="147"/>
      <c r="E112" s="670"/>
      <c r="F112" s="670"/>
      <c r="G112" s="641" t="s">
        <v>13</v>
      </c>
      <c r="H112" s="641"/>
      <c r="I112" s="659">
        <f>SUM(I110:J111)</f>
        <v>53393</v>
      </c>
      <c r="J112" s="659"/>
    </row>
    <row r="113" spans="1:10" ht="15.75">
      <c r="A113" s="89"/>
      <c r="B113" s="18"/>
      <c r="C113" s="18"/>
      <c r="D113" s="18"/>
      <c r="E113" s="18"/>
      <c r="F113" s="18"/>
      <c r="G113" s="157"/>
      <c r="H113" s="157"/>
      <c r="I113" s="158"/>
      <c r="J113" s="159"/>
    </row>
    <row r="114" spans="1:10" ht="15.75">
      <c r="A114" s="641" t="s">
        <v>148</v>
      </c>
      <c r="B114" s="641"/>
      <c r="C114" s="641"/>
      <c r="D114" s="641"/>
      <c r="E114" s="641"/>
      <c r="F114" s="641"/>
      <c r="G114" s="641"/>
      <c r="H114" s="641"/>
      <c r="I114" s="659">
        <f>ROUND(I112+I107+I101+I93,0)</f>
        <v>300000</v>
      </c>
      <c r="J114" s="659"/>
    </row>
    <row r="115" spans="1:10" ht="20.25">
      <c r="A115" s="518" t="s">
        <v>16</v>
      </c>
      <c r="B115" s="519"/>
      <c r="C115" s="519"/>
      <c r="D115" s="519"/>
      <c r="E115" s="519"/>
      <c r="F115" s="519"/>
      <c r="G115" s="519"/>
      <c r="H115" s="519"/>
      <c r="I115" s="519"/>
      <c r="J115" s="544"/>
    </row>
    <row r="116" spans="1:10" ht="20.25">
      <c r="A116" s="70"/>
      <c r="B116" s="11"/>
      <c r="C116" s="11"/>
      <c r="D116" s="11"/>
      <c r="E116" s="11"/>
      <c r="F116" s="11"/>
      <c r="G116" s="11"/>
      <c r="H116" s="11"/>
      <c r="I116" s="67"/>
      <c r="J116" s="84"/>
    </row>
    <row r="117" spans="1:10" ht="15.75">
      <c r="A117" s="512" t="s">
        <v>4</v>
      </c>
      <c r="B117" s="512"/>
      <c r="C117" s="641" t="s">
        <v>216</v>
      </c>
      <c r="D117" s="641"/>
      <c r="E117" s="641"/>
      <c r="F117" s="641"/>
      <c r="G117" s="641"/>
      <c r="H117" s="641"/>
      <c r="I117" s="641"/>
      <c r="J117" s="641"/>
    </row>
    <row r="118" spans="1:10" ht="15.75">
      <c r="A118" s="512" t="s">
        <v>5</v>
      </c>
      <c r="B118" s="512"/>
      <c r="C118" s="641" t="s">
        <v>217</v>
      </c>
      <c r="D118" s="641"/>
      <c r="E118" s="641"/>
      <c r="F118" s="641"/>
      <c r="G118" s="641"/>
      <c r="H118" s="641"/>
      <c r="I118" s="641"/>
      <c r="J118" s="641"/>
    </row>
    <row r="119" spans="1:10" ht="15.75">
      <c r="A119" s="512" t="s">
        <v>17</v>
      </c>
      <c r="B119" s="512"/>
      <c r="C119" s="641" t="s">
        <v>218</v>
      </c>
      <c r="D119" s="641"/>
      <c r="E119" s="641"/>
      <c r="F119" s="641"/>
      <c r="G119" s="641"/>
      <c r="H119" s="641"/>
      <c r="I119" s="641"/>
      <c r="J119" s="641"/>
    </row>
    <row r="120" spans="1:10" ht="15.75">
      <c r="A120" s="470" t="s">
        <v>18</v>
      </c>
      <c r="B120" s="504"/>
      <c r="C120" s="473" t="s">
        <v>223</v>
      </c>
      <c r="D120" s="505"/>
      <c r="E120" s="505"/>
      <c r="F120" s="505"/>
      <c r="G120" s="505"/>
      <c r="H120" s="505"/>
      <c r="I120" s="505"/>
      <c r="J120" s="668"/>
    </row>
    <row r="121" spans="1:10" ht="15.75">
      <c r="A121" s="512" t="s">
        <v>6</v>
      </c>
      <c r="B121" s="512"/>
      <c r="C121" s="640" t="s">
        <v>268</v>
      </c>
      <c r="D121" s="687"/>
      <c r="E121" s="687"/>
      <c r="F121" s="688" t="s">
        <v>224</v>
      </c>
      <c r="G121" s="688"/>
      <c r="H121" s="688"/>
      <c r="I121" s="688"/>
      <c r="J121" s="688"/>
    </row>
    <row r="122" spans="1:10" ht="15.75">
      <c r="A122" s="145"/>
      <c r="B122" s="146"/>
      <c r="C122" s="146"/>
      <c r="D122" s="146"/>
      <c r="E122" s="146"/>
      <c r="F122" s="146"/>
      <c r="G122" s="146"/>
      <c r="H122" s="147"/>
      <c r="I122" s="148"/>
      <c r="J122" s="149"/>
    </row>
    <row r="123" spans="1:10" ht="15.75">
      <c r="A123" s="150" t="s">
        <v>9</v>
      </c>
      <c r="B123" s="658" t="s">
        <v>8</v>
      </c>
      <c r="C123" s="641" t="s">
        <v>295</v>
      </c>
      <c r="D123" s="641"/>
      <c r="E123" s="641"/>
      <c r="F123" s="658" t="s">
        <v>10</v>
      </c>
      <c r="G123" s="658" t="s">
        <v>155</v>
      </c>
      <c r="H123" s="681" t="s">
        <v>23</v>
      </c>
      <c r="I123" s="682"/>
      <c r="J123" s="683"/>
    </row>
    <row r="124" spans="1:10" ht="15.75">
      <c r="A124" s="151"/>
      <c r="B124" s="680"/>
      <c r="C124" s="641"/>
      <c r="D124" s="641"/>
      <c r="E124" s="641"/>
      <c r="F124" s="680"/>
      <c r="G124" s="680"/>
      <c r="H124" s="142"/>
      <c r="I124" s="152" t="s">
        <v>24</v>
      </c>
      <c r="J124" s="153"/>
    </row>
    <row r="125" spans="1:10" ht="15.75">
      <c r="A125" s="150" t="s">
        <v>9</v>
      </c>
      <c r="B125" s="658" t="s">
        <v>7</v>
      </c>
      <c r="C125" s="590" t="s">
        <v>318</v>
      </c>
      <c r="D125" s="591"/>
      <c r="E125" s="592"/>
      <c r="F125" s="473" t="s">
        <v>22</v>
      </c>
      <c r="G125" s="668"/>
      <c r="H125" s="681"/>
      <c r="I125" s="682"/>
      <c r="J125" s="683"/>
    </row>
    <row r="126" spans="1:10" ht="15.75">
      <c r="A126" s="154"/>
      <c r="B126" s="680"/>
      <c r="C126" s="593"/>
      <c r="D126" s="594"/>
      <c r="E126" s="595"/>
      <c r="F126" s="684"/>
      <c r="G126" s="685"/>
      <c r="H126" s="685"/>
      <c r="I126" s="685"/>
      <c r="J126" s="686"/>
    </row>
    <row r="127" spans="1:10" ht="15.75">
      <c r="A127" s="145"/>
      <c r="B127" s="147"/>
      <c r="C127" s="147"/>
      <c r="D127" s="147"/>
      <c r="E127" s="147"/>
      <c r="F127" s="147"/>
      <c r="G127" s="147"/>
      <c r="H127" s="147"/>
      <c r="I127" s="148"/>
      <c r="J127" s="149"/>
    </row>
    <row r="128" spans="1:10" ht="18">
      <c r="A128" s="557" t="s">
        <v>27</v>
      </c>
      <c r="B128" s="558"/>
      <c r="C128" s="147"/>
      <c r="D128" s="147"/>
      <c r="E128" s="147"/>
      <c r="F128" s="147"/>
      <c r="G128" s="147"/>
      <c r="H128" s="147"/>
      <c r="I128" s="148"/>
      <c r="J128" s="149"/>
    </row>
    <row r="129" spans="1:10" ht="15.75">
      <c r="A129" s="679" t="s">
        <v>25</v>
      </c>
      <c r="B129" s="679"/>
      <c r="C129" s="679"/>
      <c r="D129" s="155" t="s">
        <v>28</v>
      </c>
      <c r="E129" s="655" t="s">
        <v>14</v>
      </c>
      <c r="F129" s="674"/>
      <c r="G129" s="655" t="s">
        <v>12</v>
      </c>
      <c r="H129" s="674"/>
      <c r="I129" s="671" t="s">
        <v>11</v>
      </c>
      <c r="J129" s="673"/>
    </row>
    <row r="130" spans="1:10" ht="15.75">
      <c r="A130" s="520" t="s">
        <v>315</v>
      </c>
      <c r="B130" s="621"/>
      <c r="C130" s="622"/>
      <c r="D130" s="143"/>
      <c r="E130" s="629">
        <f>[2]EQUIPO!$D$35</f>
        <v>4375</v>
      </c>
      <c r="F130" s="630"/>
      <c r="G130" s="629">
        <v>0.75</v>
      </c>
      <c r="H130" s="630"/>
      <c r="I130" s="631">
        <f>G130*E130</f>
        <v>3281.25</v>
      </c>
      <c r="J130" s="632"/>
    </row>
    <row r="131" spans="1:10" ht="15.75">
      <c r="A131" s="520" t="s">
        <v>316</v>
      </c>
      <c r="B131" s="621"/>
      <c r="C131" s="622"/>
      <c r="D131" s="143"/>
      <c r="E131" s="629">
        <f>[2]EQUIPO!$D$57/8</f>
        <v>6250</v>
      </c>
      <c r="F131" s="630"/>
      <c r="G131" s="629">
        <v>0.75</v>
      </c>
      <c r="H131" s="630"/>
      <c r="I131" s="631">
        <f>G131*E131</f>
        <v>4687.5</v>
      </c>
      <c r="J131" s="632"/>
    </row>
    <row r="132" spans="1:10" ht="15.75">
      <c r="A132" s="520" t="s">
        <v>80</v>
      </c>
      <c r="B132" s="621"/>
      <c r="C132" s="622"/>
      <c r="D132" s="143" t="s">
        <v>41</v>
      </c>
      <c r="E132" s="629"/>
      <c r="F132" s="630"/>
      <c r="G132" s="629"/>
      <c r="H132" s="630"/>
      <c r="I132" s="631">
        <f>I151*0.05</f>
        <v>1525</v>
      </c>
      <c r="J132" s="632"/>
    </row>
    <row r="133" spans="1:10" ht="15.75">
      <c r="A133" s="89"/>
      <c r="B133" s="18"/>
      <c r="C133" s="18"/>
      <c r="D133" s="18"/>
      <c r="E133" s="18"/>
      <c r="F133" s="18"/>
      <c r="G133" s="641" t="s">
        <v>13</v>
      </c>
      <c r="H133" s="641"/>
      <c r="I133" s="677">
        <f>SUM(I130:J132)</f>
        <v>9493.75</v>
      </c>
      <c r="J133" s="678"/>
    </row>
    <row r="134" spans="1:10" ht="18">
      <c r="A134" s="76" t="s">
        <v>29</v>
      </c>
      <c r="B134" s="18"/>
      <c r="C134" s="18"/>
      <c r="D134" s="18"/>
      <c r="E134" s="18"/>
      <c r="F134" s="18"/>
      <c r="G134" s="18"/>
      <c r="H134" s="18"/>
      <c r="I134" s="18"/>
      <c r="J134" s="55"/>
    </row>
    <row r="135" spans="1:10" ht="15.75">
      <c r="A135" s="671" t="s">
        <v>25</v>
      </c>
      <c r="B135" s="672"/>
      <c r="C135" s="673"/>
      <c r="D135" s="655" t="s">
        <v>2</v>
      </c>
      <c r="E135" s="674"/>
      <c r="F135" s="156" t="s">
        <v>0</v>
      </c>
      <c r="G135" s="655" t="s">
        <v>15</v>
      </c>
      <c r="H135" s="674"/>
      <c r="I135" s="671" t="s">
        <v>11</v>
      </c>
      <c r="J135" s="673"/>
    </row>
    <row r="136" spans="1:10" ht="15.75">
      <c r="A136" s="473" t="s">
        <v>309</v>
      </c>
      <c r="B136" s="505"/>
      <c r="C136" s="668"/>
      <c r="D136" s="473" t="s">
        <v>155</v>
      </c>
      <c r="E136" s="668"/>
      <c r="F136" s="138">
        <v>1.4</v>
      </c>
      <c r="G136" s="473">
        <f>'[2]$MATERIALES'!$C$6</f>
        <v>60000</v>
      </c>
      <c r="H136" s="668"/>
      <c r="I136" s="677">
        <f>G136*F136</f>
        <v>84000</v>
      </c>
      <c r="J136" s="678"/>
    </row>
    <row r="137" spans="1:10" ht="15.75">
      <c r="A137" s="473" t="s">
        <v>154</v>
      </c>
      <c r="B137" s="505"/>
      <c r="C137" s="668"/>
      <c r="D137" s="473" t="s">
        <v>156</v>
      </c>
      <c r="E137" s="668"/>
      <c r="F137" s="138">
        <v>160</v>
      </c>
      <c r="G137" s="473">
        <f>'[2]$MATERIALES'!$C$14</f>
        <v>20</v>
      </c>
      <c r="H137" s="668"/>
      <c r="I137" s="677">
        <f>G137*F137</f>
        <v>3200</v>
      </c>
      <c r="J137" s="678"/>
    </row>
    <row r="138" spans="1:10" ht="15.75">
      <c r="A138" s="473" t="s">
        <v>298</v>
      </c>
      <c r="B138" s="505"/>
      <c r="C138" s="668"/>
      <c r="D138" s="473" t="s">
        <v>299</v>
      </c>
      <c r="E138" s="668"/>
      <c r="F138" s="138">
        <v>4.5</v>
      </c>
      <c r="G138" s="473">
        <f>'[2]$MATERIALES'!$C$7</f>
        <v>19367</v>
      </c>
      <c r="H138" s="668"/>
      <c r="I138" s="677">
        <f>G138*F138</f>
        <v>87151.5</v>
      </c>
      <c r="J138" s="678"/>
    </row>
    <row r="139" spans="1:10" ht="15.75">
      <c r="A139" s="473"/>
      <c r="B139" s="505"/>
      <c r="C139" s="668"/>
      <c r="D139" s="473"/>
      <c r="E139" s="668"/>
      <c r="F139" s="138"/>
      <c r="G139" s="473"/>
      <c r="H139" s="668"/>
      <c r="I139" s="677"/>
      <c r="J139" s="678"/>
    </row>
    <row r="140" spans="1:10" ht="15.75">
      <c r="A140" s="89"/>
      <c r="B140" s="18"/>
      <c r="C140" s="18"/>
      <c r="D140" s="18"/>
      <c r="E140" s="18"/>
      <c r="F140" s="18"/>
      <c r="G140" s="473" t="s">
        <v>13</v>
      </c>
      <c r="H140" s="668"/>
      <c r="I140" s="677">
        <f>SUM(I136:J139)</f>
        <v>174351.5</v>
      </c>
      <c r="J140" s="678"/>
    </row>
    <row r="141" spans="1:10" ht="18">
      <c r="A141" s="76" t="s">
        <v>30</v>
      </c>
      <c r="B141" s="77"/>
      <c r="C141" s="147"/>
      <c r="D141" s="147"/>
      <c r="E141" s="147"/>
      <c r="F141" s="147"/>
      <c r="G141" s="157"/>
      <c r="H141" s="157"/>
      <c r="I141" s="158"/>
      <c r="J141" s="159"/>
    </row>
    <row r="142" spans="1:10" ht="15.75">
      <c r="A142" s="679" t="s">
        <v>26</v>
      </c>
      <c r="B142" s="679"/>
      <c r="C142" s="155" t="s">
        <v>31</v>
      </c>
      <c r="D142" s="155" t="s">
        <v>32</v>
      </c>
      <c r="E142" s="679" t="s">
        <v>33</v>
      </c>
      <c r="F142" s="679"/>
      <c r="G142" s="679" t="s">
        <v>34</v>
      </c>
      <c r="H142" s="679"/>
      <c r="I142" s="675" t="s">
        <v>11</v>
      </c>
      <c r="J142" s="676"/>
    </row>
    <row r="143" spans="1:10" ht="15.75">
      <c r="A143" s="641"/>
      <c r="B143" s="641"/>
      <c r="C143" s="150"/>
      <c r="D143" s="150"/>
      <c r="E143" s="641"/>
      <c r="F143" s="641"/>
      <c r="G143" s="641"/>
      <c r="H143" s="641"/>
      <c r="I143" s="659"/>
      <c r="J143" s="659"/>
    </row>
    <row r="144" spans="1:10" ht="15.75">
      <c r="A144" s="641"/>
      <c r="B144" s="641"/>
      <c r="C144" s="150"/>
      <c r="D144" s="150"/>
      <c r="E144" s="641"/>
      <c r="F144" s="641"/>
      <c r="G144" s="641"/>
      <c r="H144" s="641"/>
      <c r="I144" s="659"/>
      <c r="J144" s="659"/>
    </row>
    <row r="145" spans="1:10" ht="15.75">
      <c r="A145" s="641"/>
      <c r="B145" s="641"/>
      <c r="C145" s="150"/>
      <c r="D145" s="150"/>
      <c r="E145" s="641"/>
      <c r="F145" s="641"/>
      <c r="G145" s="641"/>
      <c r="H145" s="641"/>
      <c r="I145" s="659"/>
      <c r="J145" s="659"/>
    </row>
    <row r="146" spans="1:10" ht="15.75">
      <c r="A146" s="160"/>
      <c r="B146" s="157"/>
      <c r="C146" s="147"/>
      <c r="D146" s="147"/>
      <c r="E146" s="157"/>
      <c r="F146" s="157"/>
      <c r="G146" s="641" t="s">
        <v>13</v>
      </c>
      <c r="H146" s="641"/>
      <c r="I146" s="659">
        <f>SUM(I143:J145)</f>
        <v>0</v>
      </c>
      <c r="J146" s="659"/>
    </row>
    <row r="147" spans="1:10" ht="18">
      <c r="A147" s="76" t="s">
        <v>35</v>
      </c>
      <c r="B147" s="147"/>
      <c r="C147" s="147"/>
      <c r="D147" s="147"/>
      <c r="E147" s="147"/>
      <c r="F147" s="147"/>
      <c r="G147" s="147"/>
      <c r="H147" s="147"/>
      <c r="I147" s="148"/>
      <c r="J147" s="149"/>
    </row>
    <row r="148" spans="1:10" ht="15.75">
      <c r="A148" s="671" t="s">
        <v>36</v>
      </c>
      <c r="B148" s="672"/>
      <c r="C148" s="672"/>
      <c r="D148" s="672"/>
      <c r="E148" s="672"/>
      <c r="F148" s="673"/>
      <c r="G148" s="655" t="s">
        <v>42</v>
      </c>
      <c r="H148" s="674"/>
      <c r="I148" s="675" t="s">
        <v>11</v>
      </c>
      <c r="J148" s="676"/>
    </row>
    <row r="149" spans="1:10" ht="15.75">
      <c r="A149" s="473" t="s">
        <v>312</v>
      </c>
      <c r="B149" s="505"/>
      <c r="C149" s="505"/>
      <c r="D149" s="505"/>
      <c r="E149" s="505"/>
      <c r="F149" s="668"/>
      <c r="G149" s="641">
        <v>6</v>
      </c>
      <c r="H149" s="641"/>
      <c r="I149" s="659">
        <v>30500</v>
      </c>
      <c r="J149" s="659"/>
    </row>
    <row r="150" spans="1:10" ht="15.75">
      <c r="A150" s="473"/>
      <c r="B150" s="505"/>
      <c r="C150" s="505"/>
      <c r="D150" s="505"/>
      <c r="E150" s="505"/>
      <c r="F150" s="668"/>
      <c r="G150" s="641"/>
      <c r="H150" s="641"/>
      <c r="I150" s="659"/>
      <c r="J150" s="659"/>
    </row>
    <row r="151" spans="1:10" ht="15.75">
      <c r="A151" s="669"/>
      <c r="B151" s="670"/>
      <c r="C151" s="147"/>
      <c r="D151" s="147"/>
      <c r="E151" s="670"/>
      <c r="F151" s="670"/>
      <c r="G151" s="641" t="s">
        <v>13</v>
      </c>
      <c r="H151" s="641"/>
      <c r="I151" s="659">
        <f>SUM(I149:J150)</f>
        <v>30500</v>
      </c>
      <c r="J151" s="659"/>
    </row>
    <row r="152" spans="1:10" ht="15.75">
      <c r="A152" s="89"/>
      <c r="B152" s="18"/>
      <c r="C152" s="18"/>
      <c r="D152" s="18"/>
      <c r="E152" s="18"/>
      <c r="F152" s="18"/>
      <c r="G152" s="157"/>
      <c r="H152" s="157"/>
      <c r="I152" s="158"/>
      <c r="J152" s="159"/>
    </row>
    <row r="153" spans="1:10" ht="15.75">
      <c r="A153" s="641" t="s">
        <v>148</v>
      </c>
      <c r="B153" s="641"/>
      <c r="C153" s="641"/>
      <c r="D153" s="641"/>
      <c r="E153" s="641"/>
      <c r="F153" s="641"/>
      <c r="G153" s="641"/>
      <c r="H153" s="641"/>
      <c r="I153" s="659">
        <f>ROUND(I151+I146+I140+I133,0)</f>
        <v>214345</v>
      </c>
      <c r="J153" s="659"/>
    </row>
    <row r="154" spans="1:10" ht="20.25">
      <c r="A154" s="518" t="s">
        <v>16</v>
      </c>
      <c r="B154" s="519"/>
      <c r="C154" s="519"/>
      <c r="D154" s="519"/>
      <c r="E154" s="519"/>
      <c r="F154" s="519"/>
      <c r="G154" s="519"/>
      <c r="H154" s="519"/>
      <c r="I154" s="519"/>
      <c r="J154" s="544"/>
    </row>
    <row r="155" spans="1:10" ht="20.25">
      <c r="A155" s="70"/>
      <c r="B155" s="11"/>
      <c r="C155" s="11"/>
      <c r="D155" s="11"/>
      <c r="E155" s="11"/>
      <c r="F155" s="11"/>
      <c r="G155" s="11"/>
      <c r="H155" s="11"/>
      <c r="I155" s="67"/>
      <c r="J155" s="84"/>
    </row>
    <row r="156" spans="1:10" ht="15.75">
      <c r="A156" s="512" t="s">
        <v>4</v>
      </c>
      <c r="B156" s="512"/>
      <c r="C156" s="641" t="s">
        <v>216</v>
      </c>
      <c r="D156" s="641"/>
      <c r="E156" s="641"/>
      <c r="F156" s="641"/>
      <c r="G156" s="641"/>
      <c r="H156" s="641"/>
      <c r="I156" s="641"/>
      <c r="J156" s="641"/>
    </row>
    <row r="157" spans="1:10" ht="15.75">
      <c r="A157" s="512" t="s">
        <v>5</v>
      </c>
      <c r="B157" s="512"/>
      <c r="C157" s="641" t="s">
        <v>217</v>
      </c>
      <c r="D157" s="641"/>
      <c r="E157" s="641"/>
      <c r="F157" s="641"/>
      <c r="G157" s="641"/>
      <c r="H157" s="641"/>
      <c r="I157" s="641"/>
      <c r="J157" s="641"/>
    </row>
    <row r="158" spans="1:10" ht="15.75">
      <c r="A158" s="512" t="s">
        <v>17</v>
      </c>
      <c r="B158" s="512"/>
      <c r="C158" s="641" t="s">
        <v>218</v>
      </c>
      <c r="D158" s="641"/>
      <c r="E158" s="641"/>
      <c r="F158" s="641"/>
      <c r="G158" s="641"/>
      <c r="H158" s="641"/>
      <c r="I158" s="641"/>
      <c r="J158" s="641"/>
    </row>
    <row r="159" spans="1:10" ht="15.75">
      <c r="A159" s="470" t="s">
        <v>18</v>
      </c>
      <c r="B159" s="504"/>
      <c r="C159" s="473" t="s">
        <v>223</v>
      </c>
      <c r="D159" s="505"/>
      <c r="E159" s="505"/>
      <c r="F159" s="505"/>
      <c r="G159" s="505"/>
      <c r="H159" s="505"/>
      <c r="I159" s="505"/>
      <c r="J159" s="668"/>
    </row>
    <row r="160" spans="1:10" ht="15.75">
      <c r="A160" s="512" t="s">
        <v>6</v>
      </c>
      <c r="B160" s="512"/>
      <c r="C160" s="640" t="s">
        <v>268</v>
      </c>
      <c r="D160" s="687"/>
      <c r="E160" s="687"/>
      <c r="F160" s="688" t="s">
        <v>224</v>
      </c>
      <c r="G160" s="688"/>
      <c r="H160" s="688"/>
      <c r="I160" s="688"/>
      <c r="J160" s="688"/>
    </row>
    <row r="161" spans="1:10" ht="15.75">
      <c r="A161" s="145"/>
      <c r="B161" s="146"/>
      <c r="C161" s="146"/>
      <c r="D161" s="146"/>
      <c r="E161" s="146"/>
      <c r="F161" s="146"/>
      <c r="G161" s="146"/>
      <c r="H161" s="147"/>
      <c r="I161" s="148"/>
      <c r="J161" s="149"/>
    </row>
    <row r="162" spans="1:10" ht="15.75">
      <c r="A162" s="150" t="s">
        <v>9</v>
      </c>
      <c r="B162" s="658" t="s">
        <v>8</v>
      </c>
      <c r="C162" s="641" t="s">
        <v>295</v>
      </c>
      <c r="D162" s="641"/>
      <c r="E162" s="641"/>
      <c r="F162" s="658" t="s">
        <v>10</v>
      </c>
      <c r="G162" s="658" t="s">
        <v>155</v>
      </c>
      <c r="H162" s="681" t="s">
        <v>23</v>
      </c>
      <c r="I162" s="682"/>
      <c r="J162" s="683"/>
    </row>
    <row r="163" spans="1:10" ht="15.75">
      <c r="A163" s="151"/>
      <c r="B163" s="680"/>
      <c r="C163" s="641"/>
      <c r="D163" s="641"/>
      <c r="E163" s="641"/>
      <c r="F163" s="680"/>
      <c r="G163" s="680"/>
      <c r="H163" s="142"/>
      <c r="I163" s="152" t="s">
        <v>24</v>
      </c>
      <c r="J163" s="153"/>
    </row>
    <row r="164" spans="1:10" ht="15.75">
      <c r="A164" s="150" t="s">
        <v>9</v>
      </c>
      <c r="B164" s="658" t="s">
        <v>7</v>
      </c>
      <c r="C164" s="590" t="s">
        <v>319</v>
      </c>
      <c r="D164" s="591"/>
      <c r="E164" s="592"/>
      <c r="F164" s="473" t="s">
        <v>22</v>
      </c>
      <c r="G164" s="668"/>
      <c r="H164" s="681"/>
      <c r="I164" s="682"/>
      <c r="J164" s="683"/>
    </row>
    <row r="165" spans="1:10" ht="15.75">
      <c r="A165" s="154"/>
      <c r="B165" s="680"/>
      <c r="C165" s="593"/>
      <c r="D165" s="594"/>
      <c r="E165" s="595"/>
      <c r="F165" s="684"/>
      <c r="G165" s="685"/>
      <c r="H165" s="685"/>
      <c r="I165" s="685"/>
      <c r="J165" s="686"/>
    </row>
    <row r="166" spans="1:10" ht="15.75">
      <c r="A166" s="145"/>
      <c r="B166" s="147"/>
      <c r="C166" s="147"/>
      <c r="D166" s="147"/>
      <c r="E166" s="147"/>
      <c r="F166" s="147"/>
      <c r="G166" s="147"/>
      <c r="H166" s="147"/>
      <c r="I166" s="148"/>
      <c r="J166" s="149"/>
    </row>
    <row r="167" spans="1:10" ht="18">
      <c r="A167" s="557" t="s">
        <v>27</v>
      </c>
      <c r="B167" s="558"/>
      <c r="C167" s="147"/>
      <c r="D167" s="147"/>
      <c r="E167" s="147"/>
      <c r="F167" s="147"/>
      <c r="G167" s="147"/>
      <c r="H167" s="147"/>
      <c r="I167" s="148"/>
      <c r="J167" s="149"/>
    </row>
    <row r="168" spans="1:10" ht="15.75">
      <c r="A168" s="679" t="s">
        <v>25</v>
      </c>
      <c r="B168" s="679"/>
      <c r="C168" s="679"/>
      <c r="D168" s="155" t="s">
        <v>28</v>
      </c>
      <c r="E168" s="655" t="s">
        <v>14</v>
      </c>
      <c r="F168" s="674"/>
      <c r="G168" s="655" t="s">
        <v>12</v>
      </c>
      <c r="H168" s="674"/>
      <c r="I168" s="671" t="s">
        <v>11</v>
      </c>
      <c r="J168" s="673"/>
    </row>
    <row r="169" spans="1:10" ht="15.75">
      <c r="A169" s="520" t="s">
        <v>315</v>
      </c>
      <c r="B169" s="621"/>
      <c r="C169" s="622"/>
      <c r="D169" s="143"/>
      <c r="E169" s="629">
        <f>[2]EQUIPO!$D$35</f>
        <v>4375</v>
      </c>
      <c r="F169" s="630"/>
      <c r="G169" s="629">
        <v>0.75</v>
      </c>
      <c r="H169" s="630"/>
      <c r="I169" s="631">
        <f>G169*E169</f>
        <v>3281.25</v>
      </c>
      <c r="J169" s="632"/>
    </row>
    <row r="170" spans="1:10" ht="15.75">
      <c r="A170" s="520" t="s">
        <v>316</v>
      </c>
      <c r="B170" s="621"/>
      <c r="C170" s="622"/>
      <c r="D170" s="143"/>
      <c r="E170" s="629">
        <f>[2]EQUIPO!$D$57/8</f>
        <v>6250</v>
      </c>
      <c r="F170" s="630"/>
      <c r="G170" s="629">
        <v>0.75</v>
      </c>
      <c r="H170" s="630"/>
      <c r="I170" s="631">
        <f>G170*E170</f>
        <v>4687.5</v>
      </c>
      <c r="J170" s="632"/>
    </row>
    <row r="171" spans="1:10" ht="15.75">
      <c r="A171" s="520" t="s">
        <v>80</v>
      </c>
      <c r="B171" s="621"/>
      <c r="C171" s="622"/>
      <c r="D171" s="143" t="s">
        <v>41</v>
      </c>
      <c r="E171" s="629"/>
      <c r="F171" s="630"/>
      <c r="G171" s="629"/>
      <c r="H171" s="630"/>
      <c r="I171" s="631">
        <f>I190*0.05</f>
        <v>1525</v>
      </c>
      <c r="J171" s="632"/>
    </row>
    <row r="172" spans="1:10" ht="15.75">
      <c r="A172" s="89"/>
      <c r="B172" s="18"/>
      <c r="C172" s="18"/>
      <c r="D172" s="18"/>
      <c r="E172" s="18"/>
      <c r="F172" s="18"/>
      <c r="G172" s="641" t="s">
        <v>13</v>
      </c>
      <c r="H172" s="641"/>
      <c r="I172" s="677">
        <f>SUM(I169:J171)</f>
        <v>9493.75</v>
      </c>
      <c r="J172" s="678"/>
    </row>
    <row r="173" spans="1:10" ht="18">
      <c r="A173" s="76" t="s">
        <v>29</v>
      </c>
      <c r="B173" s="18"/>
      <c r="C173" s="18"/>
      <c r="D173" s="18"/>
      <c r="E173" s="18"/>
      <c r="F173" s="18"/>
      <c r="G173" s="18"/>
      <c r="H173" s="18"/>
      <c r="I173" s="18"/>
      <c r="J173" s="55"/>
    </row>
    <row r="174" spans="1:10" ht="15.75">
      <c r="A174" s="671" t="s">
        <v>25</v>
      </c>
      <c r="B174" s="672"/>
      <c r="C174" s="673"/>
      <c r="D174" s="655" t="s">
        <v>2</v>
      </c>
      <c r="E174" s="674"/>
      <c r="F174" s="156" t="s">
        <v>0</v>
      </c>
      <c r="G174" s="655" t="s">
        <v>15</v>
      </c>
      <c r="H174" s="674"/>
      <c r="I174" s="671" t="s">
        <v>11</v>
      </c>
      <c r="J174" s="673"/>
    </row>
    <row r="175" spans="1:10" ht="15.75">
      <c r="A175" s="473" t="s">
        <v>309</v>
      </c>
      <c r="B175" s="505"/>
      <c r="C175" s="668"/>
      <c r="D175" s="473" t="s">
        <v>155</v>
      </c>
      <c r="E175" s="668"/>
      <c r="F175" s="138">
        <v>1.4</v>
      </c>
      <c r="G175" s="473">
        <f>'[2]$MATERIALES'!$C$6</f>
        <v>60000</v>
      </c>
      <c r="H175" s="668"/>
      <c r="I175" s="677">
        <f>G175*F175</f>
        <v>84000</v>
      </c>
      <c r="J175" s="678"/>
    </row>
    <row r="176" spans="1:10" ht="15.75">
      <c r="A176" s="473" t="s">
        <v>154</v>
      </c>
      <c r="B176" s="505"/>
      <c r="C176" s="668"/>
      <c r="D176" s="473" t="s">
        <v>156</v>
      </c>
      <c r="E176" s="668"/>
      <c r="F176" s="138">
        <v>170</v>
      </c>
      <c r="G176" s="473">
        <f>'[2]$MATERIALES'!$C$14</f>
        <v>20</v>
      </c>
      <c r="H176" s="668"/>
      <c r="I176" s="677">
        <f>G176*F176</f>
        <v>3400</v>
      </c>
      <c r="J176" s="678"/>
    </row>
    <row r="177" spans="1:10" ht="15.75">
      <c r="A177" s="473" t="s">
        <v>298</v>
      </c>
      <c r="B177" s="505"/>
      <c r="C177" s="668"/>
      <c r="D177" s="473" t="s">
        <v>299</v>
      </c>
      <c r="E177" s="668"/>
      <c r="F177" s="138">
        <v>6</v>
      </c>
      <c r="G177" s="473">
        <f>'[2]$MATERIALES'!$C$7</f>
        <v>19367</v>
      </c>
      <c r="H177" s="668"/>
      <c r="I177" s="677">
        <f>G177*F177</f>
        <v>116202</v>
      </c>
      <c r="J177" s="678"/>
    </row>
    <row r="178" spans="1:10" ht="15.75">
      <c r="A178" s="473"/>
      <c r="B178" s="505"/>
      <c r="C178" s="668"/>
      <c r="D178" s="473"/>
      <c r="E178" s="668"/>
      <c r="F178" s="138"/>
      <c r="G178" s="473"/>
      <c r="H178" s="668"/>
      <c r="I178" s="677"/>
      <c r="J178" s="678"/>
    </row>
    <row r="179" spans="1:10" ht="15.75">
      <c r="A179" s="89"/>
      <c r="B179" s="18"/>
      <c r="C179" s="18"/>
      <c r="D179" s="18"/>
      <c r="E179" s="18"/>
      <c r="F179" s="18"/>
      <c r="G179" s="473" t="s">
        <v>13</v>
      </c>
      <c r="H179" s="668"/>
      <c r="I179" s="677">
        <f>SUM(I175:J178)</f>
        <v>203602</v>
      </c>
      <c r="J179" s="678"/>
    </row>
    <row r="180" spans="1:10" ht="18">
      <c r="A180" s="76" t="s">
        <v>30</v>
      </c>
      <c r="B180" s="77"/>
      <c r="C180" s="147"/>
      <c r="D180" s="147"/>
      <c r="E180" s="147"/>
      <c r="F180" s="147"/>
      <c r="G180" s="157"/>
      <c r="H180" s="157"/>
      <c r="I180" s="158"/>
      <c r="J180" s="159"/>
    </row>
    <row r="181" spans="1:10" ht="15.75">
      <c r="A181" s="679" t="s">
        <v>26</v>
      </c>
      <c r="B181" s="679"/>
      <c r="C181" s="155" t="s">
        <v>31</v>
      </c>
      <c r="D181" s="155" t="s">
        <v>32</v>
      </c>
      <c r="E181" s="679" t="s">
        <v>33</v>
      </c>
      <c r="F181" s="679"/>
      <c r="G181" s="679" t="s">
        <v>34</v>
      </c>
      <c r="H181" s="679"/>
      <c r="I181" s="675" t="s">
        <v>11</v>
      </c>
      <c r="J181" s="676"/>
    </row>
    <row r="182" spans="1:10" ht="15.75">
      <c r="A182" s="641"/>
      <c r="B182" s="641"/>
      <c r="C182" s="150"/>
      <c r="D182" s="150"/>
      <c r="E182" s="641"/>
      <c r="F182" s="641"/>
      <c r="G182" s="641"/>
      <c r="H182" s="641"/>
      <c r="I182" s="659"/>
      <c r="J182" s="659"/>
    </row>
    <row r="183" spans="1:10" ht="15.75">
      <c r="A183" s="641"/>
      <c r="B183" s="641"/>
      <c r="C183" s="150"/>
      <c r="D183" s="150"/>
      <c r="E183" s="641"/>
      <c r="F183" s="641"/>
      <c r="G183" s="641"/>
      <c r="H183" s="641"/>
      <c r="I183" s="659"/>
      <c r="J183" s="659"/>
    </row>
    <row r="184" spans="1:10" ht="15.75">
      <c r="A184" s="641"/>
      <c r="B184" s="641"/>
      <c r="C184" s="150"/>
      <c r="D184" s="150"/>
      <c r="E184" s="641"/>
      <c r="F184" s="641"/>
      <c r="G184" s="641"/>
      <c r="H184" s="641"/>
      <c r="I184" s="659"/>
      <c r="J184" s="659"/>
    </row>
    <row r="185" spans="1:10" ht="15.75">
      <c r="A185" s="160"/>
      <c r="B185" s="157"/>
      <c r="C185" s="147"/>
      <c r="D185" s="147"/>
      <c r="E185" s="157"/>
      <c r="F185" s="157"/>
      <c r="G185" s="641" t="s">
        <v>13</v>
      </c>
      <c r="H185" s="641"/>
      <c r="I185" s="659">
        <f>SUM(I182:J184)</f>
        <v>0</v>
      </c>
      <c r="J185" s="659"/>
    </row>
    <row r="186" spans="1:10" ht="18">
      <c r="A186" s="76" t="s">
        <v>35</v>
      </c>
      <c r="B186" s="147"/>
      <c r="C186" s="147"/>
      <c r="D186" s="147"/>
      <c r="E186" s="147"/>
      <c r="F186" s="147"/>
      <c r="G186" s="147"/>
      <c r="H186" s="147"/>
      <c r="I186" s="148"/>
      <c r="J186" s="149"/>
    </row>
    <row r="187" spans="1:10" ht="15.75">
      <c r="A187" s="671" t="s">
        <v>36</v>
      </c>
      <c r="B187" s="672"/>
      <c r="C187" s="672"/>
      <c r="D187" s="672"/>
      <c r="E187" s="672"/>
      <c r="F187" s="673"/>
      <c r="G187" s="655" t="s">
        <v>42</v>
      </c>
      <c r="H187" s="674"/>
      <c r="I187" s="675" t="s">
        <v>11</v>
      </c>
      <c r="J187" s="676"/>
    </row>
    <row r="188" spans="1:10" ht="15.75">
      <c r="A188" s="473" t="s">
        <v>312</v>
      </c>
      <c r="B188" s="505"/>
      <c r="C188" s="505"/>
      <c r="D188" s="505"/>
      <c r="E188" s="505"/>
      <c r="F188" s="668"/>
      <c r="G188" s="641">
        <v>6</v>
      </c>
      <c r="H188" s="641"/>
      <c r="I188" s="659">
        <v>30500</v>
      </c>
      <c r="J188" s="659"/>
    </row>
    <row r="189" spans="1:10" ht="15.75">
      <c r="A189" s="473"/>
      <c r="B189" s="505"/>
      <c r="C189" s="505"/>
      <c r="D189" s="505"/>
      <c r="E189" s="505"/>
      <c r="F189" s="668"/>
      <c r="G189" s="641"/>
      <c r="H189" s="641"/>
      <c r="I189" s="659"/>
      <c r="J189" s="659"/>
    </row>
    <row r="190" spans="1:10" ht="15.75">
      <c r="A190" s="669"/>
      <c r="B190" s="670"/>
      <c r="C190" s="147"/>
      <c r="D190" s="147"/>
      <c r="E190" s="670"/>
      <c r="F190" s="670"/>
      <c r="G190" s="641" t="s">
        <v>13</v>
      </c>
      <c r="H190" s="641"/>
      <c r="I190" s="659">
        <f>SUM(I188:J189)</f>
        <v>30500</v>
      </c>
      <c r="J190" s="659"/>
    </row>
    <row r="191" spans="1:10" ht="15.75">
      <c r="A191" s="89"/>
      <c r="B191" s="18"/>
      <c r="C191" s="18"/>
      <c r="D191" s="18"/>
      <c r="E191" s="18"/>
      <c r="F191" s="18"/>
      <c r="G191" s="157"/>
      <c r="H191" s="157"/>
      <c r="I191" s="158"/>
      <c r="J191" s="159"/>
    </row>
    <row r="192" spans="1:10" ht="15.75">
      <c r="A192" s="641" t="s">
        <v>148</v>
      </c>
      <c r="B192" s="641"/>
      <c r="C192" s="641"/>
      <c r="D192" s="641"/>
      <c r="E192" s="641"/>
      <c r="F192" s="641"/>
      <c r="G192" s="641"/>
      <c r="H192" s="641"/>
      <c r="I192" s="659">
        <f>ROUND(I190+I185+I179+I172,0)</f>
        <v>243596</v>
      </c>
      <c r="J192" s="659"/>
    </row>
  </sheetData>
  <sheetProtection password="D8DD" sheet="1" formatCells="0" formatColumns="0" formatRows="0" insertColumns="0" insertRows="0" insertHyperlinks="0" deleteColumns="0" deleteRows="0" sort="0" autoFilter="0" pivotTables="0"/>
  <mergeCells count="468">
    <mergeCell ref="G17:H17"/>
    <mergeCell ref="I17:J17"/>
    <mergeCell ref="C7:E7"/>
    <mergeCell ref="F7:J7"/>
    <mergeCell ref="A16:C16"/>
    <mergeCell ref="G16:H16"/>
    <mergeCell ref="I16:J16"/>
    <mergeCell ref="A14:B14"/>
    <mergeCell ref="A15:C15"/>
    <mergeCell ref="E15:F15"/>
    <mergeCell ref="G15:H15"/>
    <mergeCell ref="I15:J15"/>
    <mergeCell ref="E16:F16"/>
    <mergeCell ref="A1:J1"/>
    <mergeCell ref="A3:B3"/>
    <mergeCell ref="C3:J3"/>
    <mergeCell ref="A4:B4"/>
    <mergeCell ref="C4:J4"/>
    <mergeCell ref="B11:B12"/>
    <mergeCell ref="C11:E12"/>
    <mergeCell ref="F11:G11"/>
    <mergeCell ref="H11:J11"/>
    <mergeCell ref="F12:J12"/>
    <mergeCell ref="A5:B5"/>
    <mergeCell ref="C5:J5"/>
    <mergeCell ref="B9:B10"/>
    <mergeCell ref="C9:E10"/>
    <mergeCell ref="F9:F10"/>
    <mergeCell ref="G9:G10"/>
    <mergeCell ref="H9:J9"/>
    <mergeCell ref="A6:B6"/>
    <mergeCell ref="C6:J6"/>
    <mergeCell ref="A7:B7"/>
    <mergeCell ref="A19:C19"/>
    <mergeCell ref="D19:E19"/>
    <mergeCell ref="G19:H19"/>
    <mergeCell ref="I19:J19"/>
    <mergeCell ref="A20:C20"/>
    <mergeCell ref="D20:E20"/>
    <mergeCell ref="G20:H20"/>
    <mergeCell ref="I20:J20"/>
    <mergeCell ref="A28:B28"/>
    <mergeCell ref="E28:F28"/>
    <mergeCell ref="A26:B26"/>
    <mergeCell ref="E26:F26"/>
    <mergeCell ref="G26:H26"/>
    <mergeCell ref="I26:J26"/>
    <mergeCell ref="G21:H21"/>
    <mergeCell ref="I21:J21"/>
    <mergeCell ref="G24:H24"/>
    <mergeCell ref="I24:J24"/>
    <mergeCell ref="A21:C21"/>
    <mergeCell ref="D21:E21"/>
    <mergeCell ref="A29:B29"/>
    <mergeCell ref="E29:F29"/>
    <mergeCell ref="G29:H29"/>
    <mergeCell ref="I29:J29"/>
    <mergeCell ref="G28:H28"/>
    <mergeCell ref="I28:J28"/>
    <mergeCell ref="G22:H22"/>
    <mergeCell ref="I22:J22"/>
    <mergeCell ref="A23:C23"/>
    <mergeCell ref="D23:E23"/>
    <mergeCell ref="G23:H23"/>
    <mergeCell ref="I23:J23"/>
    <mergeCell ref="A22:C22"/>
    <mergeCell ref="D22:E22"/>
    <mergeCell ref="A27:B27"/>
    <mergeCell ref="E27:F27"/>
    <mergeCell ref="G27:H27"/>
    <mergeCell ref="I27:J27"/>
    <mergeCell ref="A34:F34"/>
    <mergeCell ref="G34:H34"/>
    <mergeCell ref="I34:J34"/>
    <mergeCell ref="A35:B35"/>
    <mergeCell ref="E35:F35"/>
    <mergeCell ref="G35:H35"/>
    <mergeCell ref="I35:J35"/>
    <mergeCell ref="G30:H30"/>
    <mergeCell ref="I30:J30"/>
    <mergeCell ref="A32:F32"/>
    <mergeCell ref="G32:H32"/>
    <mergeCell ref="I32:J32"/>
    <mergeCell ref="A33:F33"/>
    <mergeCell ref="G33:H33"/>
    <mergeCell ref="I33:J33"/>
    <mergeCell ref="A42:B42"/>
    <mergeCell ref="C42:J42"/>
    <mergeCell ref="A43:B43"/>
    <mergeCell ref="C43:J43"/>
    <mergeCell ref="A44:B44"/>
    <mergeCell ref="C44:E44"/>
    <mergeCell ref="F44:J44"/>
    <mergeCell ref="A37:H37"/>
    <mergeCell ref="I37:J37"/>
    <mergeCell ref="A38:J38"/>
    <mergeCell ref="A40:B40"/>
    <mergeCell ref="C40:J40"/>
    <mergeCell ref="A41:B41"/>
    <mergeCell ref="C41:J41"/>
    <mergeCell ref="B46:B47"/>
    <mergeCell ref="C46:E47"/>
    <mergeCell ref="F46:F47"/>
    <mergeCell ref="G46:G47"/>
    <mergeCell ref="H46:J46"/>
    <mergeCell ref="B48:B49"/>
    <mergeCell ref="C48:E49"/>
    <mergeCell ref="F48:G48"/>
    <mergeCell ref="H48:J48"/>
    <mergeCell ref="F49:J49"/>
    <mergeCell ref="A51:B51"/>
    <mergeCell ref="A52:C52"/>
    <mergeCell ref="E52:F52"/>
    <mergeCell ref="G52:H52"/>
    <mergeCell ref="I52:J52"/>
    <mergeCell ref="A53:C53"/>
    <mergeCell ref="E53:F53"/>
    <mergeCell ref="G53:H53"/>
    <mergeCell ref="I53:J53"/>
    <mergeCell ref="A57:C57"/>
    <mergeCell ref="D57:E57"/>
    <mergeCell ref="G57:H57"/>
    <mergeCell ref="I57:J57"/>
    <mergeCell ref="A58:C58"/>
    <mergeCell ref="D58:E58"/>
    <mergeCell ref="G58:H58"/>
    <mergeCell ref="I58:J58"/>
    <mergeCell ref="G54:H54"/>
    <mergeCell ref="I54:J54"/>
    <mergeCell ref="A56:C56"/>
    <mergeCell ref="D56:E56"/>
    <mergeCell ref="G56:H56"/>
    <mergeCell ref="I56:J56"/>
    <mergeCell ref="G61:H61"/>
    <mergeCell ref="I61:J61"/>
    <mergeCell ref="A63:B63"/>
    <mergeCell ref="E63:F63"/>
    <mergeCell ref="G63:H63"/>
    <mergeCell ref="I63:J63"/>
    <mergeCell ref="A59:C59"/>
    <mergeCell ref="D59:E59"/>
    <mergeCell ref="G59:H59"/>
    <mergeCell ref="I59:J59"/>
    <mergeCell ref="A60:C60"/>
    <mergeCell ref="D60:E60"/>
    <mergeCell ref="G60:H60"/>
    <mergeCell ref="I60:J60"/>
    <mergeCell ref="A66:B66"/>
    <mergeCell ref="E66:F66"/>
    <mergeCell ref="G66:H66"/>
    <mergeCell ref="I66:J66"/>
    <mergeCell ref="G67:H67"/>
    <mergeCell ref="I67:J67"/>
    <mergeCell ref="A64:B64"/>
    <mergeCell ref="E64:F64"/>
    <mergeCell ref="G64:H64"/>
    <mergeCell ref="I64:J64"/>
    <mergeCell ref="A65:B65"/>
    <mergeCell ref="E65:F65"/>
    <mergeCell ref="G65:H65"/>
    <mergeCell ref="I65:J65"/>
    <mergeCell ref="A71:F71"/>
    <mergeCell ref="G71:H71"/>
    <mergeCell ref="I71:J71"/>
    <mergeCell ref="A72:B72"/>
    <mergeCell ref="E72:F72"/>
    <mergeCell ref="G72:H72"/>
    <mergeCell ref="I72:J72"/>
    <mergeCell ref="A69:F69"/>
    <mergeCell ref="G69:H69"/>
    <mergeCell ref="I69:J69"/>
    <mergeCell ref="A70:F70"/>
    <mergeCell ref="G70:H70"/>
    <mergeCell ref="I70:J70"/>
    <mergeCell ref="A79:B79"/>
    <mergeCell ref="C79:J79"/>
    <mergeCell ref="A80:B80"/>
    <mergeCell ref="C80:J80"/>
    <mergeCell ref="A81:B81"/>
    <mergeCell ref="C81:E81"/>
    <mergeCell ref="F81:J81"/>
    <mergeCell ref="A74:H74"/>
    <mergeCell ref="I74:J74"/>
    <mergeCell ref="A75:J75"/>
    <mergeCell ref="A77:B77"/>
    <mergeCell ref="C77:J77"/>
    <mergeCell ref="A78:B78"/>
    <mergeCell ref="C78:J78"/>
    <mergeCell ref="B83:B84"/>
    <mergeCell ref="C83:E84"/>
    <mergeCell ref="F83:F84"/>
    <mergeCell ref="G83:G84"/>
    <mergeCell ref="H83:J83"/>
    <mergeCell ref="B85:B86"/>
    <mergeCell ref="C85:E86"/>
    <mergeCell ref="F85:G85"/>
    <mergeCell ref="H85:J85"/>
    <mergeCell ref="F86:J86"/>
    <mergeCell ref="A91:C91"/>
    <mergeCell ref="E91:F91"/>
    <mergeCell ref="G91:H91"/>
    <mergeCell ref="I91:J91"/>
    <mergeCell ref="A92:C92"/>
    <mergeCell ref="E92:F92"/>
    <mergeCell ref="G92:H92"/>
    <mergeCell ref="I92:J92"/>
    <mergeCell ref="A88:B88"/>
    <mergeCell ref="A89:C89"/>
    <mergeCell ref="E89:F89"/>
    <mergeCell ref="G89:H89"/>
    <mergeCell ref="I89:J89"/>
    <mergeCell ref="A90:C90"/>
    <mergeCell ref="E90:F90"/>
    <mergeCell ref="G90:H90"/>
    <mergeCell ref="I90:J90"/>
    <mergeCell ref="A96:C96"/>
    <mergeCell ref="D96:E96"/>
    <mergeCell ref="G96:H96"/>
    <mergeCell ref="I96:J96"/>
    <mergeCell ref="A97:C97"/>
    <mergeCell ref="D97:E97"/>
    <mergeCell ref="G97:H97"/>
    <mergeCell ref="I97:J97"/>
    <mergeCell ref="G93:H93"/>
    <mergeCell ref="I93:J93"/>
    <mergeCell ref="A95:C95"/>
    <mergeCell ref="D95:E95"/>
    <mergeCell ref="G95:H95"/>
    <mergeCell ref="I95:J95"/>
    <mergeCell ref="A100:C100"/>
    <mergeCell ref="D100:E100"/>
    <mergeCell ref="G100:H100"/>
    <mergeCell ref="I100:J100"/>
    <mergeCell ref="G101:H101"/>
    <mergeCell ref="I101:J101"/>
    <mergeCell ref="A98:C98"/>
    <mergeCell ref="D98:E98"/>
    <mergeCell ref="G98:H98"/>
    <mergeCell ref="I98:J98"/>
    <mergeCell ref="A99:C99"/>
    <mergeCell ref="D99:E99"/>
    <mergeCell ref="G99:H99"/>
    <mergeCell ref="I99:J99"/>
    <mergeCell ref="A105:B105"/>
    <mergeCell ref="E105:F105"/>
    <mergeCell ref="G105:H105"/>
    <mergeCell ref="I105:J105"/>
    <mergeCell ref="A106:B106"/>
    <mergeCell ref="E106:F106"/>
    <mergeCell ref="G106:H106"/>
    <mergeCell ref="I106:J106"/>
    <mergeCell ref="A103:B103"/>
    <mergeCell ref="E103:F103"/>
    <mergeCell ref="G103:H103"/>
    <mergeCell ref="I103:J103"/>
    <mergeCell ref="A104:B104"/>
    <mergeCell ref="E104:F104"/>
    <mergeCell ref="G104:H104"/>
    <mergeCell ref="I104:J104"/>
    <mergeCell ref="A111:F111"/>
    <mergeCell ref="G111:H111"/>
    <mergeCell ref="I111:J111"/>
    <mergeCell ref="A112:B112"/>
    <mergeCell ref="E112:F112"/>
    <mergeCell ref="G112:H112"/>
    <mergeCell ref="I112:J112"/>
    <mergeCell ref="G107:H107"/>
    <mergeCell ref="I107:J107"/>
    <mergeCell ref="A109:F109"/>
    <mergeCell ref="G109:H109"/>
    <mergeCell ref="I109:J109"/>
    <mergeCell ref="A110:F110"/>
    <mergeCell ref="G110:H110"/>
    <mergeCell ref="I110:J110"/>
    <mergeCell ref="A119:B119"/>
    <mergeCell ref="C119:J119"/>
    <mergeCell ref="A120:B120"/>
    <mergeCell ref="C120:J120"/>
    <mergeCell ref="A121:B121"/>
    <mergeCell ref="C121:E121"/>
    <mergeCell ref="F121:J121"/>
    <mergeCell ref="A114:H114"/>
    <mergeCell ref="I114:J114"/>
    <mergeCell ref="A115:J115"/>
    <mergeCell ref="A117:B117"/>
    <mergeCell ref="C117:J117"/>
    <mergeCell ref="A118:B118"/>
    <mergeCell ref="C118:J118"/>
    <mergeCell ref="B123:B124"/>
    <mergeCell ref="C123:E124"/>
    <mergeCell ref="F123:F124"/>
    <mergeCell ref="G123:G124"/>
    <mergeCell ref="H123:J123"/>
    <mergeCell ref="B125:B126"/>
    <mergeCell ref="C125:E126"/>
    <mergeCell ref="F125:G125"/>
    <mergeCell ref="H125:J125"/>
    <mergeCell ref="F126:J126"/>
    <mergeCell ref="A131:C131"/>
    <mergeCell ref="E131:F131"/>
    <mergeCell ref="G131:H131"/>
    <mergeCell ref="I131:J131"/>
    <mergeCell ref="A132:C132"/>
    <mergeCell ref="E132:F132"/>
    <mergeCell ref="G132:H132"/>
    <mergeCell ref="I132:J132"/>
    <mergeCell ref="A128:B128"/>
    <mergeCell ref="A129:C129"/>
    <mergeCell ref="E129:F129"/>
    <mergeCell ref="G129:H129"/>
    <mergeCell ref="I129:J129"/>
    <mergeCell ref="A130:C130"/>
    <mergeCell ref="E130:F130"/>
    <mergeCell ref="G130:H130"/>
    <mergeCell ref="I130:J130"/>
    <mergeCell ref="A136:C136"/>
    <mergeCell ref="D136:E136"/>
    <mergeCell ref="G136:H136"/>
    <mergeCell ref="I136:J136"/>
    <mergeCell ref="A137:C137"/>
    <mergeCell ref="D137:E137"/>
    <mergeCell ref="G137:H137"/>
    <mergeCell ref="I137:J137"/>
    <mergeCell ref="G133:H133"/>
    <mergeCell ref="I133:J133"/>
    <mergeCell ref="A135:C135"/>
    <mergeCell ref="D135:E135"/>
    <mergeCell ref="G135:H135"/>
    <mergeCell ref="I135:J135"/>
    <mergeCell ref="G140:H140"/>
    <mergeCell ref="I140:J140"/>
    <mergeCell ref="A142:B142"/>
    <mergeCell ref="E142:F142"/>
    <mergeCell ref="G142:H142"/>
    <mergeCell ref="I142:J142"/>
    <mergeCell ref="A138:C138"/>
    <mergeCell ref="D138:E138"/>
    <mergeCell ref="G138:H138"/>
    <mergeCell ref="I138:J138"/>
    <mergeCell ref="A139:C139"/>
    <mergeCell ref="D139:E139"/>
    <mergeCell ref="G139:H139"/>
    <mergeCell ref="I139:J139"/>
    <mergeCell ref="A145:B145"/>
    <mergeCell ref="E145:F145"/>
    <mergeCell ref="G145:H145"/>
    <mergeCell ref="I145:J145"/>
    <mergeCell ref="G146:H146"/>
    <mergeCell ref="I146:J146"/>
    <mergeCell ref="A143:B143"/>
    <mergeCell ref="E143:F143"/>
    <mergeCell ref="G143:H143"/>
    <mergeCell ref="I143:J143"/>
    <mergeCell ref="A144:B144"/>
    <mergeCell ref="E144:F144"/>
    <mergeCell ref="G144:H144"/>
    <mergeCell ref="I144:J144"/>
    <mergeCell ref="A150:F150"/>
    <mergeCell ref="G150:H150"/>
    <mergeCell ref="I150:J150"/>
    <mergeCell ref="A151:B151"/>
    <mergeCell ref="E151:F151"/>
    <mergeCell ref="G151:H151"/>
    <mergeCell ref="I151:J151"/>
    <mergeCell ref="A148:F148"/>
    <mergeCell ref="G148:H148"/>
    <mergeCell ref="I148:J148"/>
    <mergeCell ref="A149:F149"/>
    <mergeCell ref="G149:H149"/>
    <mergeCell ref="I149:J149"/>
    <mergeCell ref="A158:B158"/>
    <mergeCell ref="C158:J158"/>
    <mergeCell ref="A159:B159"/>
    <mergeCell ref="C159:J159"/>
    <mergeCell ref="A160:B160"/>
    <mergeCell ref="C160:E160"/>
    <mergeCell ref="F160:J160"/>
    <mergeCell ref="A153:H153"/>
    <mergeCell ref="I153:J153"/>
    <mergeCell ref="A154:J154"/>
    <mergeCell ref="A156:B156"/>
    <mergeCell ref="C156:J156"/>
    <mergeCell ref="A157:B157"/>
    <mergeCell ref="C157:J157"/>
    <mergeCell ref="B162:B163"/>
    <mergeCell ref="C162:E163"/>
    <mergeCell ref="F162:F163"/>
    <mergeCell ref="G162:G163"/>
    <mergeCell ref="H162:J162"/>
    <mergeCell ref="B164:B165"/>
    <mergeCell ref="C164:E165"/>
    <mergeCell ref="F164:G164"/>
    <mergeCell ref="H164:J164"/>
    <mergeCell ref="F165:J165"/>
    <mergeCell ref="A167:B167"/>
    <mergeCell ref="A168:C168"/>
    <mergeCell ref="E168:F168"/>
    <mergeCell ref="G168:H168"/>
    <mergeCell ref="I168:J168"/>
    <mergeCell ref="A169:C169"/>
    <mergeCell ref="E169:F169"/>
    <mergeCell ref="G169:H169"/>
    <mergeCell ref="I169:J169"/>
    <mergeCell ref="G172:H172"/>
    <mergeCell ref="I172:J172"/>
    <mergeCell ref="A174:C174"/>
    <mergeCell ref="D174:E174"/>
    <mergeCell ref="G174:H174"/>
    <mergeCell ref="I174:J174"/>
    <mergeCell ref="A170:C170"/>
    <mergeCell ref="E170:F170"/>
    <mergeCell ref="G170:H170"/>
    <mergeCell ref="I170:J170"/>
    <mergeCell ref="A171:C171"/>
    <mergeCell ref="E171:F171"/>
    <mergeCell ref="G171:H171"/>
    <mergeCell ref="I171:J171"/>
    <mergeCell ref="A177:C177"/>
    <mergeCell ref="D177:E177"/>
    <mergeCell ref="G177:H177"/>
    <mergeCell ref="I177:J177"/>
    <mergeCell ref="A178:C178"/>
    <mergeCell ref="D178:E178"/>
    <mergeCell ref="G178:H178"/>
    <mergeCell ref="I178:J178"/>
    <mergeCell ref="A175:C175"/>
    <mergeCell ref="D175:E175"/>
    <mergeCell ref="G175:H175"/>
    <mergeCell ref="I175:J175"/>
    <mergeCell ref="A176:C176"/>
    <mergeCell ref="D176:E176"/>
    <mergeCell ref="G176:H176"/>
    <mergeCell ref="I176:J176"/>
    <mergeCell ref="A182:B182"/>
    <mergeCell ref="E182:F182"/>
    <mergeCell ref="G182:H182"/>
    <mergeCell ref="I182:J182"/>
    <mergeCell ref="A183:B183"/>
    <mergeCell ref="E183:F183"/>
    <mergeCell ref="G183:H183"/>
    <mergeCell ref="I183:J183"/>
    <mergeCell ref="G179:H179"/>
    <mergeCell ref="I179:J179"/>
    <mergeCell ref="A181:B181"/>
    <mergeCell ref="E181:F181"/>
    <mergeCell ref="G181:H181"/>
    <mergeCell ref="I181:J181"/>
    <mergeCell ref="A187:F187"/>
    <mergeCell ref="G187:H187"/>
    <mergeCell ref="I187:J187"/>
    <mergeCell ref="A188:F188"/>
    <mergeCell ref="G188:H188"/>
    <mergeCell ref="I188:J188"/>
    <mergeCell ref="A184:B184"/>
    <mergeCell ref="E184:F184"/>
    <mergeCell ref="G184:H184"/>
    <mergeCell ref="I184:J184"/>
    <mergeCell ref="G185:H185"/>
    <mergeCell ref="I185:J185"/>
    <mergeCell ref="A192:H192"/>
    <mergeCell ref="I192:J192"/>
    <mergeCell ref="A189:F189"/>
    <mergeCell ref="G189:H189"/>
    <mergeCell ref="I189:J189"/>
    <mergeCell ref="A190:B190"/>
    <mergeCell ref="E190:F190"/>
    <mergeCell ref="G190:H190"/>
    <mergeCell ref="I190:J190"/>
  </mergeCells>
  <printOptions horizontalCentered="1"/>
  <pageMargins left="0.70866141732283472" right="0.70866141732283472" top="0.74803149606299213" bottom="0.74803149606299213" header="0.31496062992125984" footer="0.31496062992125984"/>
  <pageSetup scale="56" orientation="portrait" r:id="rId1"/>
  <rowBreaks count="2" manualBreakCount="2">
    <brk id="74" max="9" man="1"/>
    <brk id="153" max="9" man="1"/>
  </rowBreaks>
</worksheet>
</file>

<file path=xl/worksheets/sheet3.xml><?xml version="1.0" encoding="utf-8"?>
<worksheet xmlns="http://schemas.openxmlformats.org/spreadsheetml/2006/main" xmlns:r="http://schemas.openxmlformats.org/officeDocument/2006/relationships">
  <dimension ref="A1:H31"/>
  <sheetViews>
    <sheetView zoomScale="90" zoomScaleSheetLayoutView="90" workbookViewId="0">
      <selection activeCell="F23" sqref="F23"/>
    </sheetView>
  </sheetViews>
  <sheetFormatPr baseColWidth="10" defaultRowHeight="15"/>
  <cols>
    <col min="1" max="1" width="9.85546875" style="183" customWidth="1"/>
    <col min="2" max="2" width="22" style="44" customWidth="1"/>
    <col min="3" max="3" width="22.7109375" style="44" customWidth="1"/>
    <col min="4" max="5" width="11.42578125" style="44"/>
    <col min="6" max="6" width="19.5703125" style="44" customWidth="1"/>
    <col min="7" max="7" width="0.42578125" style="44" customWidth="1"/>
    <col min="8" max="16384" width="11.42578125" style="44"/>
  </cols>
  <sheetData>
    <row r="1" spans="1:8" ht="15.75">
      <c r="A1" s="700" t="s">
        <v>216</v>
      </c>
      <c r="B1" s="701"/>
      <c r="C1" s="701"/>
      <c r="D1" s="701"/>
      <c r="E1" s="701"/>
      <c r="F1" s="702"/>
      <c r="G1" s="198"/>
      <c r="H1" s="198"/>
    </row>
    <row r="2" spans="1:8" ht="15.75">
      <c r="A2" s="700" t="s">
        <v>217</v>
      </c>
      <c r="B2" s="701"/>
      <c r="C2" s="701"/>
      <c r="D2" s="701"/>
      <c r="E2" s="701"/>
      <c r="F2" s="702"/>
      <c r="G2" s="693"/>
      <c r="H2" s="693"/>
    </row>
    <row r="3" spans="1:8" ht="15.75">
      <c r="A3" s="700" t="s">
        <v>218</v>
      </c>
      <c r="B3" s="701"/>
      <c r="C3" s="701"/>
      <c r="D3" s="701"/>
      <c r="E3" s="701"/>
      <c r="F3" s="702"/>
      <c r="G3" s="693"/>
      <c r="H3" s="693"/>
    </row>
    <row r="4" spans="1:8" ht="15.75">
      <c r="A4" s="700" t="s">
        <v>223</v>
      </c>
      <c r="B4" s="701"/>
      <c r="C4" s="701"/>
      <c r="D4" s="701"/>
      <c r="E4" s="701"/>
      <c r="F4" s="702"/>
      <c r="G4" s="693"/>
      <c r="H4" s="693"/>
    </row>
    <row r="5" spans="1:8">
      <c r="A5" s="188"/>
      <c r="B5" s="113"/>
      <c r="G5" s="113"/>
      <c r="H5" s="113"/>
    </row>
    <row r="6" spans="1:8" ht="15.75">
      <c r="A6" s="210">
        <v>1</v>
      </c>
      <c r="B6" s="691" t="s">
        <v>20</v>
      </c>
      <c r="C6" s="692"/>
      <c r="D6" s="692"/>
      <c r="E6" s="692"/>
      <c r="F6" s="692"/>
      <c r="G6" s="195"/>
    </row>
    <row r="7" spans="1:8">
      <c r="A7" s="188"/>
      <c r="B7" s="227"/>
      <c r="C7" s="228"/>
      <c r="D7" s="689" t="s">
        <v>334</v>
      </c>
      <c r="E7" s="690"/>
      <c r="F7" s="229" t="e">
        <f>#REF!</f>
        <v>#REF!</v>
      </c>
      <c r="G7" s="196"/>
    </row>
    <row r="8" spans="1:8" ht="15.75">
      <c r="A8" s="210">
        <v>2</v>
      </c>
      <c r="B8" s="691" t="str">
        <f>'[3]CONTENIDO GENERAL'!B38:G38</f>
        <v>ZAPATA CONCRETO REFORZADO INCLUYE FORMALETA</v>
      </c>
      <c r="C8" s="692"/>
      <c r="D8" s="692"/>
      <c r="E8" s="692"/>
      <c r="F8" s="692"/>
      <c r="G8" s="197"/>
    </row>
    <row r="9" spans="1:8">
      <c r="A9" s="188"/>
      <c r="B9" s="227"/>
      <c r="C9" s="228"/>
      <c r="D9" s="689" t="s">
        <v>334</v>
      </c>
      <c r="E9" s="690"/>
      <c r="F9" s="229" t="e">
        <f>#REF!</f>
        <v>#REF!</v>
      </c>
      <c r="G9" s="196"/>
    </row>
    <row r="10" spans="1:8" ht="15.75">
      <c r="A10" s="210">
        <v>3</v>
      </c>
      <c r="B10" s="691" t="str">
        <f>'[3]CONTENIDO GENERAL'!B49:G49</f>
        <v xml:space="preserve">MURO EN MAMPOSTERIA TIPO SOGA </v>
      </c>
      <c r="C10" s="692"/>
      <c r="D10" s="692"/>
      <c r="E10" s="692"/>
      <c r="F10" s="692"/>
      <c r="G10" s="197"/>
    </row>
    <row r="11" spans="1:8">
      <c r="A11" s="188"/>
      <c r="B11" s="227"/>
      <c r="C11" s="228"/>
      <c r="D11" s="689" t="s">
        <v>334</v>
      </c>
      <c r="E11" s="690"/>
      <c r="F11" s="229" t="e">
        <f>#REF!</f>
        <v>#REF!</v>
      </c>
      <c r="G11" s="196"/>
    </row>
    <row r="12" spans="1:8" ht="15.75">
      <c r="A12" s="210">
        <v>4</v>
      </c>
      <c r="B12" s="691" t="e">
        <f>#REF!</f>
        <v>#REF!</v>
      </c>
      <c r="C12" s="692"/>
      <c r="D12" s="692"/>
      <c r="E12" s="692"/>
      <c r="F12" s="692"/>
      <c r="G12" s="197"/>
    </row>
    <row r="13" spans="1:8">
      <c r="A13" s="188"/>
      <c r="B13" s="227"/>
      <c r="C13" s="228"/>
      <c r="D13" s="689" t="s">
        <v>334</v>
      </c>
      <c r="E13" s="690"/>
      <c r="F13" s="229" t="e">
        <f>#REF!</f>
        <v>#REF!</v>
      </c>
      <c r="G13" s="196"/>
    </row>
    <row r="14" spans="1:8" ht="15.75">
      <c r="A14" s="210">
        <v>5</v>
      </c>
      <c r="B14" s="691" t="e">
        <f>#REF!</f>
        <v>#REF!</v>
      </c>
      <c r="C14" s="692"/>
      <c r="D14" s="692"/>
      <c r="E14" s="692"/>
      <c r="F14" s="692"/>
      <c r="G14" s="197"/>
    </row>
    <row r="15" spans="1:8">
      <c r="A15" s="188"/>
      <c r="B15" s="227"/>
      <c r="C15" s="228"/>
      <c r="D15" s="689" t="s">
        <v>334</v>
      </c>
      <c r="E15" s="690"/>
      <c r="F15" s="229" t="e">
        <f>#REF!</f>
        <v>#REF!</v>
      </c>
      <c r="G15" s="196"/>
    </row>
    <row r="16" spans="1:8" ht="15.75">
      <c r="A16" s="210">
        <v>6</v>
      </c>
      <c r="B16" s="691" t="e">
        <f>#REF!</f>
        <v>#REF!</v>
      </c>
      <c r="C16" s="692"/>
      <c r="D16" s="692"/>
      <c r="E16" s="692"/>
      <c r="F16" s="692"/>
      <c r="G16" s="197"/>
    </row>
    <row r="17" spans="1:7">
      <c r="A17" s="188"/>
      <c r="B17" s="227"/>
      <c r="C17" s="228"/>
      <c r="D17" s="689" t="s">
        <v>334</v>
      </c>
      <c r="E17" s="690"/>
      <c r="F17" s="229" t="e">
        <f>#REF!</f>
        <v>#REF!</v>
      </c>
      <c r="G17" s="196"/>
    </row>
    <row r="18" spans="1:7">
      <c r="A18" s="188"/>
      <c r="B18" s="113"/>
      <c r="D18" s="190"/>
      <c r="E18" s="190"/>
      <c r="F18" s="191"/>
      <c r="G18" s="189"/>
    </row>
    <row r="19" spans="1:7">
      <c r="A19" s="188"/>
      <c r="B19" s="113"/>
      <c r="D19" s="190"/>
      <c r="E19" s="190"/>
      <c r="F19" s="191"/>
      <c r="G19" s="189"/>
    </row>
    <row r="20" spans="1:7">
      <c r="A20" s="188"/>
      <c r="B20" s="113"/>
      <c r="D20" s="190"/>
      <c r="E20" s="190"/>
      <c r="F20" s="191"/>
      <c r="G20" s="189"/>
    </row>
    <row r="21" spans="1:7">
      <c r="A21" s="188"/>
      <c r="B21" s="113"/>
      <c r="D21" s="190"/>
      <c r="E21" s="190"/>
      <c r="F21" s="191"/>
      <c r="G21" s="189"/>
    </row>
    <row r="22" spans="1:7">
      <c r="A22" s="188"/>
      <c r="B22" s="113"/>
    </row>
    <row r="23" spans="1:7">
      <c r="A23" s="697" t="s">
        <v>261</v>
      </c>
      <c r="B23" s="698"/>
      <c r="C23" s="699"/>
      <c r="E23" s="192"/>
      <c r="F23" s="125" t="e">
        <f>#REF!</f>
        <v>#REF!</v>
      </c>
    </row>
    <row r="24" spans="1:7">
      <c r="A24" s="697" t="s">
        <v>262</v>
      </c>
      <c r="B24" s="698"/>
      <c r="C24" s="699"/>
      <c r="E24" s="192"/>
      <c r="F24" s="213" t="e">
        <f>0.25*F23</f>
        <v>#REF!</v>
      </c>
    </row>
    <row r="25" spans="1:7">
      <c r="A25" s="697" t="s">
        <v>263</v>
      </c>
      <c r="B25" s="698"/>
      <c r="C25" s="699"/>
      <c r="E25" s="192"/>
      <c r="F25" s="213" t="e">
        <f>SUM(F23:F24)</f>
        <v>#REF!</v>
      </c>
    </row>
    <row r="26" spans="1:7">
      <c r="A26" s="697" t="s">
        <v>264</v>
      </c>
      <c r="B26" s="698"/>
      <c r="C26" s="699"/>
      <c r="E26" s="192"/>
      <c r="F26" s="213" t="e">
        <f>0.05*0.16*F23</f>
        <v>#REF!</v>
      </c>
    </row>
    <row r="27" spans="1:7" ht="17.25">
      <c r="A27" s="694" t="s">
        <v>265</v>
      </c>
      <c r="B27" s="695"/>
      <c r="C27" s="696"/>
      <c r="E27" s="193"/>
      <c r="F27" s="214" t="e">
        <f>F26+F25</f>
        <v>#REF!</v>
      </c>
    </row>
    <row r="28" spans="1:7">
      <c r="A28" s="194"/>
      <c r="B28" s="113"/>
    </row>
    <row r="29" spans="1:7">
      <c r="A29" s="194"/>
      <c r="B29" s="113"/>
    </row>
    <row r="30" spans="1:7">
      <c r="A30" s="194"/>
      <c r="B30" s="113"/>
    </row>
    <row r="31" spans="1:7">
      <c r="A31" s="194"/>
      <c r="B31" s="113"/>
    </row>
  </sheetData>
  <sheetProtection password="D8DD" sheet="1" formatCells="0" formatColumns="0" formatRows="0" insertColumns="0" insertRows="0" insertHyperlinks="0" deleteColumns="0" deleteRows="0" sort="0" autoFilter="0" pivotTables="0"/>
  <mergeCells count="24">
    <mergeCell ref="A1:F1"/>
    <mergeCell ref="A2:F2"/>
    <mergeCell ref="D9:E9"/>
    <mergeCell ref="G2:H2"/>
    <mergeCell ref="A3:F3"/>
    <mergeCell ref="D7:E7"/>
    <mergeCell ref="G3:H3"/>
    <mergeCell ref="A4:F4"/>
    <mergeCell ref="D13:E13"/>
    <mergeCell ref="B14:F14"/>
    <mergeCell ref="D11:E11"/>
    <mergeCell ref="G4:H4"/>
    <mergeCell ref="A27:C27"/>
    <mergeCell ref="B6:F6"/>
    <mergeCell ref="B8:F8"/>
    <mergeCell ref="B10:F10"/>
    <mergeCell ref="B12:F12"/>
    <mergeCell ref="D15:E15"/>
    <mergeCell ref="D17:E17"/>
    <mergeCell ref="A26:C26"/>
    <mergeCell ref="A23:C23"/>
    <mergeCell ref="A25:C25"/>
    <mergeCell ref="A24:C24"/>
    <mergeCell ref="B16:F16"/>
  </mergeCells>
  <printOptions horizontalCentered="1"/>
  <pageMargins left="0.98425196850393704" right="0.98425196850393704" top="1.7716535433070868" bottom="0.98425196850393704" header="0.51181102362204722" footer="0.51181102362204722"/>
  <pageSetup paperSize="9" scale="82" orientation="portrait" horizontalDpi="300" verticalDpi="300" r:id="rId1"/>
</worksheet>
</file>

<file path=xl/worksheets/sheet4.xml><?xml version="1.0" encoding="utf-8"?>
<worksheet xmlns="http://schemas.openxmlformats.org/spreadsheetml/2006/main" xmlns:r="http://schemas.openxmlformats.org/officeDocument/2006/relationships">
  <dimension ref="A1:E104"/>
  <sheetViews>
    <sheetView view="pageBreakPreview" zoomScaleSheetLayoutView="100" workbookViewId="0">
      <selection activeCell="B106" sqref="B106"/>
    </sheetView>
  </sheetViews>
  <sheetFormatPr baseColWidth="10" defaultRowHeight="15"/>
  <cols>
    <col min="1" max="1" width="45.85546875" style="226" customWidth="1"/>
    <col min="2" max="2" width="19.42578125" style="20" customWidth="1"/>
    <col min="3" max="3" width="18.140625" style="20" customWidth="1"/>
    <col min="4" max="6" width="11.42578125" style="18"/>
    <col min="7" max="7" width="48.140625" style="18" bestFit="1" customWidth="1"/>
    <col min="8" max="16384" width="11.42578125" style="18"/>
  </cols>
  <sheetData>
    <row r="1" spans="1:5" ht="22.5" customHeight="1">
      <c r="A1" s="221" t="s">
        <v>46</v>
      </c>
      <c r="B1" s="49" t="s">
        <v>10</v>
      </c>
      <c r="C1" s="49" t="s">
        <v>191</v>
      </c>
      <c r="D1" s="49" t="s">
        <v>192</v>
      </c>
      <c r="E1" s="7"/>
    </row>
    <row r="2" spans="1:5" ht="15.75">
      <c r="A2" s="222" t="s">
        <v>150</v>
      </c>
      <c r="B2" s="45" t="s">
        <v>44</v>
      </c>
      <c r="C2" s="199">
        <v>4000</v>
      </c>
      <c r="E2" s="7"/>
    </row>
    <row r="3" spans="1:5" ht="15.75">
      <c r="A3" s="222" t="s">
        <v>151</v>
      </c>
      <c r="B3" s="45" t="s">
        <v>45</v>
      </c>
      <c r="C3" s="199">
        <v>2200</v>
      </c>
      <c r="D3" s="7"/>
      <c r="E3" s="7"/>
    </row>
    <row r="4" spans="1:5">
      <c r="A4" s="201" t="s">
        <v>158</v>
      </c>
      <c r="B4" s="199" t="s">
        <v>155</v>
      </c>
      <c r="C4" s="199">
        <v>80000</v>
      </c>
    </row>
    <row r="5" spans="1:5">
      <c r="A5" s="201" t="s">
        <v>153</v>
      </c>
      <c r="B5" s="199" t="s">
        <v>155</v>
      </c>
      <c r="C5" s="199">
        <v>50000</v>
      </c>
    </row>
    <row r="6" spans="1:5">
      <c r="A6" s="201" t="s">
        <v>309</v>
      </c>
      <c r="B6" s="199" t="s">
        <v>155</v>
      </c>
      <c r="C6" s="199">
        <v>60000</v>
      </c>
    </row>
    <row r="7" spans="1:5">
      <c r="A7" s="223" t="s">
        <v>161</v>
      </c>
      <c r="B7" s="200" t="s">
        <v>162</v>
      </c>
      <c r="C7" s="199">
        <v>19367</v>
      </c>
      <c r="D7" s="113"/>
    </row>
    <row r="8" spans="1:5">
      <c r="A8" s="201" t="s">
        <v>180</v>
      </c>
      <c r="B8" s="199" t="s">
        <v>155</v>
      </c>
      <c r="C8" s="199">
        <f>'ANALISIS BASICOS'!$I$114</f>
        <v>300000</v>
      </c>
      <c r="D8" s="20">
        <v>310000</v>
      </c>
    </row>
    <row r="9" spans="1:5">
      <c r="A9" s="201" t="s">
        <v>181</v>
      </c>
      <c r="B9" s="199" t="s">
        <v>155</v>
      </c>
      <c r="C9" s="199">
        <v>250000</v>
      </c>
      <c r="D9" s="20">
        <v>270000</v>
      </c>
    </row>
    <row r="10" spans="1:5">
      <c r="A10" s="201" t="s">
        <v>182</v>
      </c>
      <c r="B10" s="199" t="s">
        <v>155</v>
      </c>
      <c r="C10" s="199">
        <v>280000</v>
      </c>
      <c r="D10" s="20">
        <v>295000</v>
      </c>
    </row>
    <row r="11" spans="1:5">
      <c r="A11" s="201" t="s">
        <v>310</v>
      </c>
      <c r="B11" s="199" t="s">
        <v>155</v>
      </c>
      <c r="C11" s="199">
        <f>'ANALISIS BASICOS'!$I$153</f>
        <v>214345</v>
      </c>
      <c r="D11" s="20"/>
    </row>
    <row r="12" spans="1:5">
      <c r="A12" s="201" t="s">
        <v>311</v>
      </c>
      <c r="B12" s="199" t="s">
        <v>155</v>
      </c>
      <c r="C12" s="199">
        <f>'ANALISIS BASICOS'!$I$37</f>
        <v>327770</v>
      </c>
      <c r="D12" s="20"/>
    </row>
    <row r="13" spans="1:5">
      <c r="A13" s="201" t="s">
        <v>183</v>
      </c>
      <c r="B13" s="199" t="s">
        <v>155</v>
      </c>
      <c r="C13" s="199">
        <v>260000</v>
      </c>
      <c r="D13" s="113">
        <v>265000</v>
      </c>
    </row>
    <row r="14" spans="1:5">
      <c r="A14" s="201" t="s">
        <v>154</v>
      </c>
      <c r="B14" s="199" t="s">
        <v>156</v>
      </c>
      <c r="C14" s="199">
        <v>20</v>
      </c>
    </row>
    <row r="15" spans="1:5">
      <c r="A15" s="201" t="s">
        <v>166</v>
      </c>
      <c r="B15" s="199" t="s">
        <v>44</v>
      </c>
      <c r="C15" s="199">
        <v>2500</v>
      </c>
    </row>
    <row r="16" spans="1:5">
      <c r="A16" s="201" t="s">
        <v>167</v>
      </c>
      <c r="B16" s="199" t="s">
        <v>44</v>
      </c>
      <c r="C16" s="199">
        <v>5125</v>
      </c>
    </row>
    <row r="17" spans="1:3">
      <c r="A17" s="201" t="s">
        <v>168</v>
      </c>
      <c r="B17" s="199" t="s">
        <v>169</v>
      </c>
      <c r="C17" s="199">
        <v>27800</v>
      </c>
    </row>
    <row r="18" spans="1:3">
      <c r="A18" s="201" t="s">
        <v>170</v>
      </c>
      <c r="B18" s="199" t="s">
        <v>169</v>
      </c>
      <c r="C18" s="199">
        <v>49800</v>
      </c>
    </row>
    <row r="19" spans="1:3">
      <c r="A19" s="201" t="s">
        <v>171</v>
      </c>
      <c r="B19" s="199" t="s">
        <v>169</v>
      </c>
      <c r="C19" s="199">
        <f>(6164+986)*1.05</f>
        <v>7507.5</v>
      </c>
    </row>
    <row r="20" spans="1:3">
      <c r="A20" s="201" t="s">
        <v>173</v>
      </c>
      <c r="B20" s="199" t="s">
        <v>44</v>
      </c>
      <c r="C20" s="199">
        <v>400</v>
      </c>
    </row>
    <row r="21" spans="1:3">
      <c r="A21" s="201" t="s">
        <v>174</v>
      </c>
      <c r="B21" s="199" t="s">
        <v>44</v>
      </c>
      <c r="C21" s="199">
        <v>400</v>
      </c>
    </row>
    <row r="22" spans="1:3">
      <c r="A22" s="201" t="s">
        <v>172</v>
      </c>
      <c r="B22" s="199" t="s">
        <v>44</v>
      </c>
      <c r="C22" s="199">
        <v>400</v>
      </c>
    </row>
    <row r="23" spans="1:3">
      <c r="A23" s="201" t="s">
        <v>175</v>
      </c>
      <c r="B23" s="199" t="s">
        <v>177</v>
      </c>
      <c r="C23" s="199">
        <v>18500</v>
      </c>
    </row>
    <row r="24" spans="1:3">
      <c r="A24" s="201" t="s">
        <v>176</v>
      </c>
      <c r="B24" s="199" t="s">
        <v>177</v>
      </c>
      <c r="C24" s="199">
        <v>38500</v>
      </c>
    </row>
    <row r="25" spans="1:3">
      <c r="A25" s="201" t="s">
        <v>178</v>
      </c>
      <c r="B25" s="199" t="s">
        <v>44</v>
      </c>
      <c r="C25" s="199">
        <v>10100</v>
      </c>
    </row>
    <row r="26" spans="1:3">
      <c r="A26" s="201" t="s">
        <v>184</v>
      </c>
      <c r="B26" s="199" t="s">
        <v>144</v>
      </c>
      <c r="C26" s="199">
        <v>2500</v>
      </c>
    </row>
    <row r="27" spans="1:3">
      <c r="A27" s="201" t="s">
        <v>179</v>
      </c>
      <c r="B27" s="199" t="s">
        <v>152</v>
      </c>
      <c r="C27" s="199">
        <v>1900</v>
      </c>
    </row>
    <row r="28" spans="1:3">
      <c r="A28" s="223" t="s">
        <v>165</v>
      </c>
      <c r="B28" s="119" t="s">
        <v>160</v>
      </c>
      <c r="C28" s="199">
        <v>7000</v>
      </c>
    </row>
    <row r="29" spans="1:3">
      <c r="A29" s="223" t="s">
        <v>159</v>
      </c>
      <c r="B29" s="119" t="s">
        <v>160</v>
      </c>
      <c r="C29" s="199">
        <v>2500</v>
      </c>
    </row>
    <row r="30" spans="1:3" ht="30">
      <c r="A30" s="201" t="s">
        <v>193</v>
      </c>
      <c r="B30" s="199" t="s">
        <v>2</v>
      </c>
      <c r="C30" s="199">
        <v>60000</v>
      </c>
    </row>
    <row r="31" spans="1:3">
      <c r="A31" s="201" t="s">
        <v>194</v>
      </c>
      <c r="B31" s="199" t="s">
        <v>152</v>
      </c>
      <c r="C31" s="199">
        <v>1300</v>
      </c>
    </row>
    <row r="32" spans="1:3" ht="30">
      <c r="A32" s="201" t="s">
        <v>350</v>
      </c>
      <c r="B32" s="199" t="s">
        <v>2</v>
      </c>
      <c r="C32" s="199">
        <v>120000</v>
      </c>
    </row>
    <row r="33" spans="1:4" ht="30">
      <c r="A33" s="201" t="s">
        <v>351</v>
      </c>
      <c r="B33" s="199" t="s">
        <v>2</v>
      </c>
      <c r="C33" s="199">
        <v>200000</v>
      </c>
    </row>
    <row r="34" spans="1:4">
      <c r="A34" s="201" t="s">
        <v>195</v>
      </c>
      <c r="B34" s="199" t="s">
        <v>2</v>
      </c>
      <c r="C34" s="199">
        <v>35000</v>
      </c>
    </row>
    <row r="35" spans="1:4">
      <c r="A35" s="201" t="s">
        <v>196</v>
      </c>
      <c r="B35" s="199" t="s">
        <v>2</v>
      </c>
      <c r="C35" s="199">
        <v>10000</v>
      </c>
    </row>
    <row r="36" spans="1:4">
      <c r="A36" s="201" t="s">
        <v>207</v>
      </c>
      <c r="B36" s="199" t="s">
        <v>2</v>
      </c>
      <c r="C36" s="199">
        <v>42000</v>
      </c>
    </row>
    <row r="37" spans="1:4">
      <c r="A37" s="201" t="s">
        <v>203</v>
      </c>
      <c r="B37" s="199" t="s">
        <v>40</v>
      </c>
      <c r="C37" s="199">
        <v>8000</v>
      </c>
    </row>
    <row r="38" spans="1:4">
      <c r="A38" s="201" t="s">
        <v>204</v>
      </c>
      <c r="B38" s="199" t="s">
        <v>2</v>
      </c>
      <c r="C38" s="199">
        <v>14000</v>
      </c>
    </row>
    <row r="39" spans="1:4">
      <c r="A39" s="201" t="s">
        <v>205</v>
      </c>
      <c r="B39" s="199" t="s">
        <v>206</v>
      </c>
      <c r="C39" s="199">
        <v>13000</v>
      </c>
    </row>
    <row r="40" spans="1:4">
      <c r="A40" s="201" t="s">
        <v>197</v>
      </c>
      <c r="B40" s="199" t="s">
        <v>152</v>
      </c>
      <c r="C40" s="199">
        <v>1100</v>
      </c>
    </row>
    <row r="41" spans="1:4">
      <c r="A41" s="201" t="s">
        <v>214</v>
      </c>
      <c r="B41" s="199" t="s">
        <v>206</v>
      </c>
      <c r="C41" s="199">
        <v>16000</v>
      </c>
    </row>
    <row r="42" spans="1:4">
      <c r="A42" s="201" t="s">
        <v>208</v>
      </c>
      <c r="B42" s="199" t="s">
        <v>144</v>
      </c>
      <c r="C42" s="199">
        <v>16500</v>
      </c>
    </row>
    <row r="43" spans="1:4">
      <c r="A43" s="201" t="s">
        <v>198</v>
      </c>
      <c r="B43" s="199" t="s">
        <v>152</v>
      </c>
      <c r="C43" s="199">
        <v>1000</v>
      </c>
    </row>
    <row r="44" spans="1:4">
      <c r="A44" s="201" t="s">
        <v>199</v>
      </c>
      <c r="B44" s="199" t="s">
        <v>144</v>
      </c>
      <c r="C44" s="199">
        <v>4000</v>
      </c>
    </row>
    <row r="45" spans="1:4">
      <c r="A45" s="201" t="s">
        <v>200</v>
      </c>
      <c r="B45" s="199" t="s">
        <v>3</v>
      </c>
      <c r="C45" s="199">
        <v>6000</v>
      </c>
    </row>
    <row r="46" spans="1:4">
      <c r="A46" s="201" t="s">
        <v>201</v>
      </c>
      <c r="B46" s="199" t="s">
        <v>2</v>
      </c>
      <c r="C46" s="199">
        <v>300</v>
      </c>
    </row>
    <row r="47" spans="1:4">
      <c r="A47" s="201" t="s">
        <v>202</v>
      </c>
      <c r="B47" s="199" t="s">
        <v>2</v>
      </c>
      <c r="C47" s="199">
        <v>1200</v>
      </c>
    </row>
    <row r="48" spans="1:4">
      <c r="A48" s="201" t="s">
        <v>209</v>
      </c>
      <c r="B48" s="199" t="s">
        <v>3</v>
      </c>
      <c r="C48" s="199">
        <v>9000</v>
      </c>
      <c r="D48" s="20">
        <v>11000</v>
      </c>
    </row>
    <row r="49" spans="1:4">
      <c r="A49" s="201" t="s">
        <v>210</v>
      </c>
      <c r="B49" s="199" t="s">
        <v>152</v>
      </c>
      <c r="C49" s="199">
        <v>1000</v>
      </c>
    </row>
    <row r="50" spans="1:4">
      <c r="A50" s="201" t="s">
        <v>341</v>
      </c>
      <c r="B50" s="199" t="s">
        <v>206</v>
      </c>
      <c r="C50" s="199">
        <v>65000</v>
      </c>
    </row>
    <row r="51" spans="1:4">
      <c r="A51" s="201" t="s">
        <v>342</v>
      </c>
      <c r="B51" s="199" t="s">
        <v>206</v>
      </c>
      <c r="C51" s="199">
        <v>50000</v>
      </c>
    </row>
    <row r="52" spans="1:4">
      <c r="A52" s="201" t="s">
        <v>211</v>
      </c>
      <c r="B52" s="199" t="s">
        <v>144</v>
      </c>
      <c r="C52" s="199">
        <v>53000</v>
      </c>
    </row>
    <row r="53" spans="1:4">
      <c r="A53" s="201" t="s">
        <v>212</v>
      </c>
      <c r="B53" s="199" t="s">
        <v>2</v>
      </c>
      <c r="C53" s="199">
        <v>90000</v>
      </c>
    </row>
    <row r="54" spans="1:4">
      <c r="A54" s="201" t="s">
        <v>213</v>
      </c>
      <c r="B54" s="199" t="s">
        <v>2</v>
      </c>
      <c r="C54" s="199">
        <v>110000</v>
      </c>
    </row>
    <row r="55" spans="1:4">
      <c r="A55" s="201" t="s">
        <v>215</v>
      </c>
      <c r="B55" s="199" t="s">
        <v>2</v>
      </c>
      <c r="C55" s="199">
        <v>55000</v>
      </c>
    </row>
    <row r="56" spans="1:4">
      <c r="A56" s="201" t="s">
        <v>287</v>
      </c>
      <c r="B56" s="199" t="s">
        <v>152</v>
      </c>
      <c r="C56" s="199">
        <v>2500</v>
      </c>
    </row>
    <row r="57" spans="1:4">
      <c r="A57" s="201" t="s">
        <v>232</v>
      </c>
      <c r="B57" s="199" t="s">
        <v>152</v>
      </c>
      <c r="C57" s="199">
        <v>2500</v>
      </c>
    </row>
    <row r="58" spans="1:4">
      <c r="A58" s="224" t="s">
        <v>233</v>
      </c>
      <c r="B58" s="199" t="s">
        <v>335</v>
      </c>
      <c r="C58" s="199">
        <v>40000</v>
      </c>
    </row>
    <row r="59" spans="1:4">
      <c r="A59" s="224" t="s">
        <v>234</v>
      </c>
      <c r="B59" s="199" t="s">
        <v>335</v>
      </c>
      <c r="C59" s="199">
        <v>40000</v>
      </c>
    </row>
    <row r="60" spans="1:4">
      <c r="A60" s="224" t="s">
        <v>235</v>
      </c>
      <c r="B60" s="199" t="s">
        <v>335</v>
      </c>
      <c r="C60" s="199">
        <v>20000</v>
      </c>
    </row>
    <row r="61" spans="1:4">
      <c r="A61" s="224" t="s">
        <v>236</v>
      </c>
      <c r="B61" s="199" t="s">
        <v>238</v>
      </c>
      <c r="C61" s="199">
        <v>13000</v>
      </c>
      <c r="D61" s="18">
        <v>0.2</v>
      </c>
    </row>
    <row r="62" spans="1:4">
      <c r="A62" s="224" t="s">
        <v>237</v>
      </c>
      <c r="B62" s="199" t="s">
        <v>239</v>
      </c>
      <c r="C62" s="199">
        <v>45000</v>
      </c>
      <c r="D62" s="18">
        <v>0.04</v>
      </c>
    </row>
    <row r="63" spans="1:4">
      <c r="A63" s="224" t="s">
        <v>266</v>
      </c>
      <c r="B63" s="199" t="s">
        <v>3</v>
      </c>
      <c r="C63" s="199">
        <v>20000</v>
      </c>
    </row>
    <row r="64" spans="1:4" ht="47.25" customHeight="1">
      <c r="A64" s="201" t="s">
        <v>352</v>
      </c>
      <c r="B64" s="199" t="s">
        <v>144</v>
      </c>
      <c r="C64" s="199">
        <v>87500</v>
      </c>
    </row>
    <row r="65" spans="1:4">
      <c r="A65" s="201" t="s">
        <v>240</v>
      </c>
      <c r="B65" s="199" t="s">
        <v>2</v>
      </c>
      <c r="C65" s="199">
        <v>200</v>
      </c>
    </row>
    <row r="66" spans="1:4">
      <c r="A66" s="201" t="s">
        <v>241</v>
      </c>
      <c r="B66" s="199" t="s">
        <v>2</v>
      </c>
      <c r="C66" s="199">
        <v>1200</v>
      </c>
    </row>
    <row r="67" spans="1:4">
      <c r="A67" s="201" t="s">
        <v>248</v>
      </c>
      <c r="B67" s="199" t="s">
        <v>246</v>
      </c>
      <c r="C67" s="199">
        <v>8000</v>
      </c>
    </row>
    <row r="68" spans="1:4">
      <c r="A68" s="201" t="s">
        <v>242</v>
      </c>
      <c r="B68" s="199" t="s">
        <v>144</v>
      </c>
      <c r="C68" s="199">
        <v>15000</v>
      </c>
    </row>
    <row r="69" spans="1:4">
      <c r="A69" s="201" t="s">
        <v>243</v>
      </c>
      <c r="B69" s="199" t="s">
        <v>156</v>
      </c>
      <c r="C69" s="199">
        <v>18000</v>
      </c>
    </row>
    <row r="70" spans="1:4">
      <c r="A70" s="201" t="s">
        <v>244</v>
      </c>
      <c r="B70" s="199" t="s">
        <v>2</v>
      </c>
      <c r="C70" s="199">
        <v>180000</v>
      </c>
    </row>
    <row r="71" spans="1:4">
      <c r="A71" s="201" t="s">
        <v>245</v>
      </c>
      <c r="B71" s="199" t="s">
        <v>246</v>
      </c>
      <c r="C71" s="199">
        <v>4000</v>
      </c>
    </row>
    <row r="72" spans="1:4">
      <c r="A72" s="201" t="s">
        <v>247</v>
      </c>
      <c r="B72" s="199" t="s">
        <v>2</v>
      </c>
      <c r="C72" s="199">
        <v>3000</v>
      </c>
    </row>
    <row r="73" spans="1:4">
      <c r="A73" s="201" t="s">
        <v>249</v>
      </c>
      <c r="B73" s="199" t="s">
        <v>2</v>
      </c>
      <c r="C73" s="199">
        <v>350</v>
      </c>
    </row>
    <row r="74" spans="1:4">
      <c r="A74" s="201" t="s">
        <v>343</v>
      </c>
      <c r="B74" s="199" t="s">
        <v>239</v>
      </c>
      <c r="C74" s="199">
        <v>15000</v>
      </c>
    </row>
    <row r="75" spans="1:4">
      <c r="A75" s="201" t="s">
        <v>345</v>
      </c>
      <c r="B75" s="199" t="s">
        <v>2</v>
      </c>
      <c r="C75" s="199">
        <v>4500</v>
      </c>
    </row>
    <row r="76" spans="1:4" ht="40.5" customHeight="1">
      <c r="A76" s="201" t="s">
        <v>355</v>
      </c>
      <c r="B76" s="199" t="s">
        <v>144</v>
      </c>
      <c r="C76" s="199">
        <v>19000</v>
      </c>
    </row>
    <row r="77" spans="1:4">
      <c r="A77" s="201" t="s">
        <v>337</v>
      </c>
      <c r="B77" s="199" t="s">
        <v>144</v>
      </c>
      <c r="C77" s="199">
        <v>27000</v>
      </c>
    </row>
    <row r="78" spans="1:4">
      <c r="A78" s="201" t="s">
        <v>338</v>
      </c>
      <c r="B78" s="199" t="s">
        <v>144</v>
      </c>
      <c r="C78" s="199">
        <v>27500</v>
      </c>
    </row>
    <row r="79" spans="1:4">
      <c r="A79" s="201" t="s">
        <v>251</v>
      </c>
      <c r="B79" s="199" t="s">
        <v>2</v>
      </c>
      <c r="C79" s="199">
        <v>1000</v>
      </c>
      <c r="D79" s="20">
        <v>1500</v>
      </c>
    </row>
    <row r="80" spans="1:4">
      <c r="A80" s="201" t="s">
        <v>252</v>
      </c>
      <c r="B80" s="199" t="s">
        <v>144</v>
      </c>
      <c r="C80" s="199">
        <v>24000</v>
      </c>
      <c r="D80" s="18">
        <v>1.05</v>
      </c>
    </row>
    <row r="81" spans="1:4">
      <c r="A81" s="201" t="s">
        <v>253</v>
      </c>
      <c r="B81" s="199" t="s">
        <v>2</v>
      </c>
      <c r="C81" s="199">
        <v>7000</v>
      </c>
      <c r="D81" s="18">
        <v>0.5</v>
      </c>
    </row>
    <row r="82" spans="1:4">
      <c r="A82" s="201" t="s">
        <v>254</v>
      </c>
      <c r="B82" s="199" t="s">
        <v>2</v>
      </c>
      <c r="C82" s="199">
        <v>55000</v>
      </c>
      <c r="D82" s="18">
        <v>1.5</v>
      </c>
    </row>
    <row r="83" spans="1:4">
      <c r="A83" s="201" t="s">
        <v>215</v>
      </c>
      <c r="B83" s="199" t="s">
        <v>2</v>
      </c>
      <c r="C83" s="199">
        <v>53700</v>
      </c>
    </row>
    <row r="84" spans="1:4">
      <c r="A84" s="201" t="s">
        <v>256</v>
      </c>
      <c r="B84" s="199" t="s">
        <v>144</v>
      </c>
      <c r="C84" s="199">
        <v>110000</v>
      </c>
    </row>
    <row r="85" spans="1:4">
      <c r="A85" s="201" t="s">
        <v>257</v>
      </c>
      <c r="B85" s="199" t="s">
        <v>2</v>
      </c>
      <c r="C85" s="199">
        <v>15000</v>
      </c>
    </row>
    <row r="86" spans="1:4">
      <c r="A86" s="201" t="s">
        <v>258</v>
      </c>
      <c r="B86" s="199" t="s">
        <v>144</v>
      </c>
      <c r="C86" s="199">
        <v>25000</v>
      </c>
    </row>
    <row r="87" spans="1:4">
      <c r="A87" s="201" t="s">
        <v>259</v>
      </c>
      <c r="B87" s="199" t="s">
        <v>335</v>
      </c>
      <c r="C87" s="199">
        <v>35000</v>
      </c>
    </row>
    <row r="88" spans="1:4">
      <c r="A88" s="201" t="s">
        <v>267</v>
      </c>
      <c r="B88" s="199" t="s">
        <v>2</v>
      </c>
      <c r="C88" s="199">
        <v>100</v>
      </c>
    </row>
    <row r="89" spans="1:4" ht="30">
      <c r="A89" s="201" t="s">
        <v>336</v>
      </c>
      <c r="B89" s="199" t="s">
        <v>2</v>
      </c>
      <c r="C89" s="199">
        <f>C75</f>
        <v>4500</v>
      </c>
    </row>
    <row r="90" spans="1:4">
      <c r="A90" s="201" t="s">
        <v>285</v>
      </c>
      <c r="B90" s="199" t="s">
        <v>155</v>
      </c>
      <c r="C90" s="199">
        <v>50000</v>
      </c>
    </row>
    <row r="91" spans="1:4">
      <c r="A91" s="201" t="s">
        <v>288</v>
      </c>
      <c r="B91" s="199" t="s">
        <v>152</v>
      </c>
      <c r="C91" s="199">
        <v>2500</v>
      </c>
    </row>
    <row r="92" spans="1:4">
      <c r="A92" s="201" t="s">
        <v>289</v>
      </c>
      <c r="B92" s="199" t="s">
        <v>152</v>
      </c>
      <c r="C92" s="199">
        <v>2500</v>
      </c>
    </row>
    <row r="93" spans="1:4">
      <c r="A93" s="201" t="s">
        <v>291</v>
      </c>
      <c r="B93" s="199" t="s">
        <v>152</v>
      </c>
      <c r="C93" s="199">
        <v>2500</v>
      </c>
    </row>
    <row r="94" spans="1:4">
      <c r="A94" s="201" t="s">
        <v>293</v>
      </c>
      <c r="B94" s="199" t="s">
        <v>144</v>
      </c>
      <c r="C94" s="199">
        <v>30000</v>
      </c>
    </row>
    <row r="95" spans="1:4">
      <c r="A95" s="201" t="s">
        <v>294</v>
      </c>
      <c r="B95" s="199" t="s">
        <v>3</v>
      </c>
      <c r="C95" s="199">
        <v>6000</v>
      </c>
    </row>
    <row r="96" spans="1:4">
      <c r="A96" s="201" t="s">
        <v>321</v>
      </c>
      <c r="B96" s="199" t="s">
        <v>144</v>
      </c>
      <c r="C96" s="199">
        <f>A.P.U.!AA271</f>
        <v>32000</v>
      </c>
    </row>
    <row r="97" spans="1:3">
      <c r="A97" s="201" t="s">
        <v>194</v>
      </c>
      <c r="B97" s="199" t="s">
        <v>152</v>
      </c>
      <c r="C97" s="199">
        <v>1250</v>
      </c>
    </row>
    <row r="98" spans="1:3">
      <c r="A98" s="201" t="s">
        <v>327</v>
      </c>
      <c r="B98" s="199" t="s">
        <v>144</v>
      </c>
      <c r="C98" s="199">
        <v>42000</v>
      </c>
    </row>
    <row r="99" spans="1:3">
      <c r="A99" s="201" t="s">
        <v>328</v>
      </c>
      <c r="B99" s="199" t="s">
        <v>152</v>
      </c>
      <c r="C99" s="199">
        <v>2800</v>
      </c>
    </row>
    <row r="100" spans="1:3">
      <c r="A100" s="201" t="s">
        <v>330</v>
      </c>
      <c r="B100" s="199" t="s">
        <v>2</v>
      </c>
      <c r="C100" s="199">
        <v>3000</v>
      </c>
    </row>
    <row r="101" spans="1:3">
      <c r="A101" s="225" t="s">
        <v>332</v>
      </c>
      <c r="B101" s="199" t="s">
        <v>333</v>
      </c>
      <c r="C101" s="199">
        <v>3000</v>
      </c>
    </row>
    <row r="102" spans="1:3" ht="19.5" customHeight="1">
      <c r="A102" s="225" t="s">
        <v>340</v>
      </c>
      <c r="B102" s="199" t="s">
        <v>339</v>
      </c>
      <c r="C102" s="199">
        <v>103500</v>
      </c>
    </row>
    <row r="103" spans="1:3" ht="32.25" customHeight="1">
      <c r="A103" s="215" t="s">
        <v>353</v>
      </c>
      <c r="B103" s="199" t="s">
        <v>2</v>
      </c>
      <c r="C103" s="199">
        <v>42000</v>
      </c>
    </row>
    <row r="104" spans="1:3">
      <c r="A104" s="225" t="s">
        <v>344</v>
      </c>
      <c r="B104" s="199" t="s">
        <v>144</v>
      </c>
      <c r="C104" s="199">
        <v>40000</v>
      </c>
    </row>
  </sheetData>
  <sheetProtection formatCells="0" formatColumns="0" formatRows="0" insertColumns="0" insertRows="0" insertHyperlinks="0" deleteColumns="0" deleteRows="0" sort="0" autoFilter="0" pivotTables="0"/>
  <phoneticPr fontId="25" type="noConversion"/>
  <printOptions horizontalCentered="1"/>
  <pageMargins left="0.70866141732283472" right="0.70866141732283472" top="0.74803149606299213" bottom="0.74803149606299213" header="0.31496062992125984" footer="0.31496062992125984"/>
  <pageSetup scale="87" orientation="portrait" horizontalDpi="200" verticalDpi="200" r:id="rId1"/>
  <rowBreaks count="2" manualBreakCount="2">
    <brk id="38" max="2" man="1"/>
    <brk id="75" max="2" man="1"/>
  </rowBreaks>
  <drawing r:id="rId2"/>
</worksheet>
</file>

<file path=xl/worksheets/sheet5.xml><?xml version="1.0" encoding="utf-8"?>
<worksheet xmlns="http://schemas.openxmlformats.org/spreadsheetml/2006/main" xmlns:r="http://schemas.openxmlformats.org/officeDocument/2006/relationships">
  <dimension ref="A1:D60"/>
  <sheetViews>
    <sheetView view="pageBreakPreview" zoomScale="84" zoomScaleSheetLayoutView="84" workbookViewId="0">
      <selection activeCell="D2" sqref="D2"/>
    </sheetView>
  </sheetViews>
  <sheetFormatPr baseColWidth="10" defaultRowHeight="15"/>
  <cols>
    <col min="1" max="1" width="7.5703125" customWidth="1"/>
    <col min="2" max="2" width="48.140625" bestFit="1" customWidth="1"/>
    <col min="4" max="4" width="12.42578125" customWidth="1"/>
  </cols>
  <sheetData>
    <row r="1" spans="1:4" ht="27.75" customHeight="1">
      <c r="A1" s="22" t="s">
        <v>83</v>
      </c>
      <c r="B1" s="22" t="s">
        <v>49</v>
      </c>
      <c r="C1" s="22" t="s">
        <v>10</v>
      </c>
      <c r="D1" s="43" t="s">
        <v>1</v>
      </c>
    </row>
    <row r="2" spans="1:4">
      <c r="A2" s="12">
        <v>1</v>
      </c>
      <c r="B2" s="202" t="s">
        <v>290</v>
      </c>
      <c r="C2" s="203" t="s">
        <v>144</v>
      </c>
      <c r="D2" s="204">
        <v>950</v>
      </c>
    </row>
    <row r="3" spans="1:4">
      <c r="A3" s="12">
        <v>2</v>
      </c>
      <c r="B3" s="202" t="s">
        <v>84</v>
      </c>
      <c r="C3" s="203" t="s">
        <v>85</v>
      </c>
      <c r="D3" s="204">
        <v>45000</v>
      </c>
    </row>
    <row r="4" spans="1:4">
      <c r="A4" s="12">
        <v>3</v>
      </c>
      <c r="B4" s="202" t="s">
        <v>86</v>
      </c>
      <c r="C4" s="203" t="s">
        <v>85</v>
      </c>
      <c r="D4" s="204">
        <v>55000</v>
      </c>
    </row>
    <row r="5" spans="1:4">
      <c r="A5" s="12">
        <v>4</v>
      </c>
      <c r="B5" s="202" t="s">
        <v>87</v>
      </c>
      <c r="C5" s="203" t="s">
        <v>85</v>
      </c>
      <c r="D5" s="204">
        <v>65000</v>
      </c>
    </row>
    <row r="6" spans="1:4">
      <c r="A6" s="12">
        <v>5</v>
      </c>
      <c r="B6" s="202" t="s">
        <v>88</v>
      </c>
      <c r="C6" s="203" t="s">
        <v>85</v>
      </c>
      <c r="D6" s="204">
        <v>80000</v>
      </c>
    </row>
    <row r="7" spans="1:4">
      <c r="A7" s="12">
        <v>6</v>
      </c>
      <c r="B7" s="202" t="s">
        <v>89</v>
      </c>
      <c r="C7" s="203" t="s">
        <v>85</v>
      </c>
      <c r="D7" s="204">
        <v>125000</v>
      </c>
    </row>
    <row r="8" spans="1:4">
      <c r="A8" s="12">
        <v>7</v>
      </c>
      <c r="B8" s="202" t="s">
        <v>90</v>
      </c>
      <c r="C8" s="203" t="s">
        <v>85</v>
      </c>
      <c r="D8" s="204">
        <v>12000</v>
      </c>
    </row>
    <row r="9" spans="1:4">
      <c r="A9" s="12">
        <v>8</v>
      </c>
      <c r="B9" s="202" t="s">
        <v>91</v>
      </c>
      <c r="C9" s="203" t="s">
        <v>85</v>
      </c>
      <c r="D9" s="204">
        <v>40000</v>
      </c>
    </row>
    <row r="10" spans="1:4">
      <c r="A10" s="12">
        <v>9</v>
      </c>
      <c r="B10" s="202" t="s">
        <v>92</v>
      </c>
      <c r="C10" s="203" t="s">
        <v>85</v>
      </c>
      <c r="D10" s="204">
        <v>45000</v>
      </c>
    </row>
    <row r="11" spans="1:4">
      <c r="A11" s="12">
        <v>10</v>
      </c>
      <c r="B11" s="202" t="s">
        <v>93</v>
      </c>
      <c r="C11" s="203" t="s">
        <v>85</v>
      </c>
      <c r="D11" s="204">
        <v>32500</v>
      </c>
    </row>
    <row r="12" spans="1:4">
      <c r="A12" s="12">
        <v>11</v>
      </c>
      <c r="B12" s="202" t="s">
        <v>94</v>
      </c>
      <c r="C12" s="203" t="s">
        <v>85</v>
      </c>
      <c r="D12" s="204">
        <v>90000</v>
      </c>
    </row>
    <row r="13" spans="1:4" s="144" customFormat="1">
      <c r="A13" s="12">
        <v>12</v>
      </c>
      <c r="B13" s="202" t="s">
        <v>303</v>
      </c>
      <c r="C13" s="203" t="s">
        <v>100</v>
      </c>
      <c r="D13" s="204">
        <v>30000</v>
      </c>
    </row>
    <row r="14" spans="1:4">
      <c r="A14" s="12">
        <v>13</v>
      </c>
      <c r="B14" s="202" t="s">
        <v>95</v>
      </c>
      <c r="C14" s="203" t="s">
        <v>85</v>
      </c>
      <c r="D14" s="204">
        <v>35000</v>
      </c>
    </row>
    <row r="15" spans="1:4">
      <c r="A15" s="12">
        <v>14</v>
      </c>
      <c r="B15" s="202" t="s">
        <v>96</v>
      </c>
      <c r="C15" s="203" t="s">
        <v>85</v>
      </c>
      <c r="D15" s="204">
        <v>50000</v>
      </c>
    </row>
    <row r="16" spans="1:4">
      <c r="A16" s="12">
        <v>15</v>
      </c>
      <c r="B16" s="202" t="s">
        <v>97</v>
      </c>
      <c r="C16" s="203" t="s">
        <v>85</v>
      </c>
      <c r="D16" s="204">
        <v>50000</v>
      </c>
    </row>
    <row r="17" spans="1:4">
      <c r="A17" s="12">
        <v>16</v>
      </c>
      <c r="B17" s="202" t="s">
        <v>98</v>
      </c>
      <c r="C17" s="203" t="s">
        <v>85</v>
      </c>
      <c r="D17" s="204">
        <v>40000</v>
      </c>
    </row>
    <row r="18" spans="1:4">
      <c r="A18" s="12">
        <v>17</v>
      </c>
      <c r="B18" s="202" t="s">
        <v>99</v>
      </c>
      <c r="C18" s="203" t="s">
        <v>100</v>
      </c>
      <c r="D18" s="204">
        <v>35000</v>
      </c>
    </row>
    <row r="19" spans="1:4">
      <c r="A19" s="12">
        <v>18</v>
      </c>
      <c r="B19" s="202" t="s">
        <v>101</v>
      </c>
      <c r="C19" s="203" t="s">
        <v>100</v>
      </c>
      <c r="D19" s="204">
        <v>45000</v>
      </c>
    </row>
    <row r="20" spans="1:4">
      <c r="A20" s="12">
        <v>19</v>
      </c>
      <c r="B20" s="202" t="s">
        <v>102</v>
      </c>
      <c r="C20" s="203" t="s">
        <v>85</v>
      </c>
      <c r="D20" s="204">
        <v>35000</v>
      </c>
    </row>
    <row r="21" spans="1:4">
      <c r="A21" s="12">
        <v>20</v>
      </c>
      <c r="B21" s="202" t="s">
        <v>103</v>
      </c>
      <c r="C21" s="203" t="s">
        <v>3</v>
      </c>
      <c r="D21" s="204">
        <v>5000</v>
      </c>
    </row>
    <row r="22" spans="1:4">
      <c r="A22" s="12">
        <v>21</v>
      </c>
      <c r="B22" s="202" t="s">
        <v>104</v>
      </c>
      <c r="C22" s="203" t="s">
        <v>85</v>
      </c>
      <c r="D22" s="204">
        <v>30000</v>
      </c>
    </row>
    <row r="23" spans="1:4">
      <c r="A23" s="12">
        <v>22</v>
      </c>
      <c r="B23" s="202" t="s">
        <v>105</v>
      </c>
      <c r="C23" s="203" t="s">
        <v>100</v>
      </c>
      <c r="D23" s="204">
        <v>200000</v>
      </c>
    </row>
    <row r="24" spans="1:4">
      <c r="A24" s="12">
        <v>23</v>
      </c>
      <c r="B24" s="202" t="s">
        <v>106</v>
      </c>
      <c r="C24" s="203" t="s">
        <v>85</v>
      </c>
      <c r="D24" s="204">
        <v>40000</v>
      </c>
    </row>
    <row r="25" spans="1:4">
      <c r="A25" s="12">
        <v>24</v>
      </c>
      <c r="B25" s="202" t="s">
        <v>107</v>
      </c>
      <c r="C25" s="203" t="s">
        <v>85</v>
      </c>
      <c r="D25" s="204">
        <v>4000</v>
      </c>
    </row>
    <row r="26" spans="1:4">
      <c r="A26" s="12">
        <v>25</v>
      </c>
      <c r="B26" s="202" t="s">
        <v>108</v>
      </c>
      <c r="C26" s="203" t="s">
        <v>85</v>
      </c>
      <c r="D26" s="204">
        <v>18000</v>
      </c>
    </row>
    <row r="27" spans="1:4">
      <c r="A27" s="12">
        <v>26</v>
      </c>
      <c r="B27" s="202" t="s">
        <v>109</v>
      </c>
      <c r="C27" s="203" t="s">
        <v>85</v>
      </c>
      <c r="D27" s="204">
        <v>6000</v>
      </c>
    </row>
    <row r="28" spans="1:4">
      <c r="A28" s="12">
        <v>27</v>
      </c>
      <c r="B28" s="202" t="s">
        <v>110</v>
      </c>
      <c r="C28" s="203" t="s">
        <v>85</v>
      </c>
      <c r="D28" s="204">
        <v>40000</v>
      </c>
    </row>
    <row r="29" spans="1:4">
      <c r="A29" s="12">
        <v>28</v>
      </c>
      <c r="B29" s="202" t="s">
        <v>111</v>
      </c>
      <c r="C29" s="203" t="s">
        <v>85</v>
      </c>
      <c r="D29" s="204">
        <v>10000</v>
      </c>
    </row>
    <row r="30" spans="1:4">
      <c r="A30" s="12">
        <v>29</v>
      </c>
      <c r="B30" s="202" t="s">
        <v>112</v>
      </c>
      <c r="C30" s="203" t="s">
        <v>85</v>
      </c>
      <c r="D30" s="204">
        <v>45000</v>
      </c>
    </row>
    <row r="31" spans="1:4">
      <c r="A31" s="12">
        <v>30</v>
      </c>
      <c r="B31" s="202" t="s">
        <v>113</v>
      </c>
      <c r="C31" s="203" t="s">
        <v>85</v>
      </c>
      <c r="D31" s="204">
        <v>500000</v>
      </c>
    </row>
    <row r="32" spans="1:4">
      <c r="A32" s="12">
        <v>31</v>
      </c>
      <c r="B32" s="202" t="s">
        <v>114</v>
      </c>
      <c r="C32" s="203" t="s">
        <v>100</v>
      </c>
      <c r="D32" s="204">
        <v>115</v>
      </c>
    </row>
    <row r="33" spans="1:4">
      <c r="A33" s="12">
        <v>32</v>
      </c>
      <c r="B33" s="202" t="s">
        <v>115</v>
      </c>
      <c r="C33" s="203" t="s">
        <v>85</v>
      </c>
      <c r="D33" s="204">
        <v>50000</v>
      </c>
    </row>
    <row r="34" spans="1:4">
      <c r="A34" s="12">
        <v>33</v>
      </c>
      <c r="B34" s="202" t="s">
        <v>116</v>
      </c>
      <c r="C34" s="203" t="s">
        <v>100</v>
      </c>
      <c r="D34" s="204">
        <v>50000</v>
      </c>
    </row>
    <row r="35" spans="1:4">
      <c r="A35" s="12">
        <v>34</v>
      </c>
      <c r="B35" s="202" t="s">
        <v>117</v>
      </c>
      <c r="C35" s="203" t="s">
        <v>85</v>
      </c>
      <c r="D35" s="204">
        <v>7500</v>
      </c>
    </row>
    <row r="36" spans="1:4">
      <c r="A36" s="12">
        <v>35</v>
      </c>
      <c r="B36" s="202" t="s">
        <v>118</v>
      </c>
      <c r="C36" s="203" t="s">
        <v>85</v>
      </c>
      <c r="D36" s="204">
        <v>10000</v>
      </c>
    </row>
    <row r="37" spans="1:4">
      <c r="A37" s="12">
        <v>36</v>
      </c>
      <c r="B37" s="202" t="s">
        <v>119</v>
      </c>
      <c r="C37" s="203" t="s">
        <v>85</v>
      </c>
      <c r="D37" s="204">
        <v>60000</v>
      </c>
    </row>
    <row r="38" spans="1:4">
      <c r="A38" s="12">
        <v>37</v>
      </c>
      <c r="B38" s="202" t="s">
        <v>269</v>
      </c>
      <c r="C38" s="203" t="s">
        <v>85</v>
      </c>
      <c r="D38" s="204">
        <v>6250</v>
      </c>
    </row>
    <row r="39" spans="1:4">
      <c r="A39" s="12">
        <v>38</v>
      </c>
      <c r="B39" s="202" t="s">
        <v>120</v>
      </c>
      <c r="C39" s="203" t="s">
        <v>85</v>
      </c>
      <c r="D39" s="204">
        <v>5000</v>
      </c>
    </row>
    <row r="40" spans="1:4">
      <c r="A40" s="12">
        <v>39</v>
      </c>
      <c r="B40" s="202" t="s">
        <v>121</v>
      </c>
      <c r="C40" s="203" t="s">
        <v>85</v>
      </c>
      <c r="D40" s="204">
        <v>30000</v>
      </c>
    </row>
    <row r="41" spans="1:4">
      <c r="A41" s="12">
        <v>40</v>
      </c>
      <c r="B41" s="202" t="s">
        <v>122</v>
      </c>
      <c r="C41" s="203" t="s">
        <v>85</v>
      </c>
      <c r="D41" s="204">
        <v>150000</v>
      </c>
    </row>
    <row r="42" spans="1:4">
      <c r="A42" s="12">
        <v>41</v>
      </c>
      <c r="B42" s="202" t="s">
        <v>123</v>
      </c>
      <c r="C42" s="203" t="s">
        <v>100</v>
      </c>
      <c r="D42" s="204">
        <v>20000</v>
      </c>
    </row>
    <row r="43" spans="1:4">
      <c r="A43" s="12">
        <v>42</v>
      </c>
      <c r="B43" s="202" t="s">
        <v>124</v>
      </c>
      <c r="C43" s="203" t="s">
        <v>85</v>
      </c>
      <c r="D43" s="204">
        <v>120000</v>
      </c>
    </row>
    <row r="44" spans="1:4">
      <c r="A44" s="12">
        <v>43</v>
      </c>
      <c r="B44" s="202" t="s">
        <v>125</v>
      </c>
      <c r="C44" s="203" t="s">
        <v>85</v>
      </c>
      <c r="D44" s="204">
        <v>95000</v>
      </c>
    </row>
    <row r="45" spans="1:4">
      <c r="A45" s="12">
        <v>44</v>
      </c>
      <c r="B45" s="202" t="s">
        <v>126</v>
      </c>
      <c r="C45" s="203" t="s">
        <v>127</v>
      </c>
      <c r="D45" s="204">
        <v>28000</v>
      </c>
    </row>
    <row r="46" spans="1:4">
      <c r="A46" s="12">
        <v>45</v>
      </c>
      <c r="B46" s="202" t="s">
        <v>128</v>
      </c>
      <c r="C46" s="203" t="s">
        <v>85</v>
      </c>
      <c r="D46" s="204">
        <v>12500</v>
      </c>
    </row>
    <row r="47" spans="1:4">
      <c r="A47" s="12">
        <v>46</v>
      </c>
      <c r="B47" s="202" t="s">
        <v>129</v>
      </c>
      <c r="C47" s="203" t="s">
        <v>100</v>
      </c>
      <c r="D47" s="204">
        <v>174</v>
      </c>
    </row>
    <row r="48" spans="1:4">
      <c r="A48" s="12">
        <v>47</v>
      </c>
      <c r="B48" s="202" t="s">
        <v>130</v>
      </c>
      <c r="C48" s="203" t="s">
        <v>85</v>
      </c>
      <c r="D48" s="204">
        <v>45000</v>
      </c>
    </row>
    <row r="49" spans="1:4">
      <c r="A49" s="12">
        <v>48</v>
      </c>
      <c r="B49" s="202" t="s">
        <v>131</v>
      </c>
      <c r="C49" s="203" t="s">
        <v>85</v>
      </c>
      <c r="D49" s="204">
        <v>60000</v>
      </c>
    </row>
    <row r="50" spans="1:4">
      <c r="A50" s="12">
        <v>49</v>
      </c>
      <c r="B50" s="202" t="s">
        <v>132</v>
      </c>
      <c r="C50" s="203" t="s">
        <v>100</v>
      </c>
      <c r="D50" s="204">
        <v>35</v>
      </c>
    </row>
    <row r="51" spans="1:4">
      <c r="A51" s="12">
        <v>50</v>
      </c>
      <c r="B51" s="202" t="s">
        <v>133</v>
      </c>
      <c r="C51" s="203" t="s">
        <v>85</v>
      </c>
      <c r="D51" s="204">
        <v>30000</v>
      </c>
    </row>
    <row r="52" spans="1:4">
      <c r="A52" s="12">
        <v>51</v>
      </c>
      <c r="B52" s="202" t="s">
        <v>134</v>
      </c>
      <c r="C52" s="203" t="s">
        <v>135</v>
      </c>
      <c r="D52" s="204">
        <v>500000</v>
      </c>
    </row>
    <row r="53" spans="1:4">
      <c r="A53" s="12">
        <v>52</v>
      </c>
      <c r="B53" s="202" t="s">
        <v>136</v>
      </c>
      <c r="C53" s="203" t="s">
        <v>85</v>
      </c>
      <c r="D53" s="204">
        <v>60000</v>
      </c>
    </row>
    <row r="54" spans="1:4">
      <c r="A54" s="12">
        <v>53</v>
      </c>
      <c r="B54" s="202" t="s">
        <v>137</v>
      </c>
      <c r="C54" s="203" t="s">
        <v>85</v>
      </c>
      <c r="D54" s="204">
        <v>28000</v>
      </c>
    </row>
    <row r="55" spans="1:4">
      <c r="A55" s="12">
        <v>54</v>
      </c>
      <c r="B55" s="202" t="s">
        <v>138</v>
      </c>
      <c r="C55" s="203" t="s">
        <v>85</v>
      </c>
      <c r="D55" s="204">
        <v>15000</v>
      </c>
    </row>
    <row r="56" spans="1:4">
      <c r="A56" s="12">
        <v>55</v>
      </c>
      <c r="B56" s="202" t="s">
        <v>139</v>
      </c>
      <c r="C56" s="203" t="s">
        <v>100</v>
      </c>
      <c r="D56" s="204">
        <v>70000</v>
      </c>
    </row>
    <row r="57" spans="1:4">
      <c r="A57" s="12">
        <v>56</v>
      </c>
      <c r="B57" s="205" t="s">
        <v>149</v>
      </c>
      <c r="C57" s="206" t="s">
        <v>135</v>
      </c>
      <c r="D57" s="204">
        <v>75000</v>
      </c>
    </row>
    <row r="58" spans="1:4">
      <c r="A58" s="12">
        <v>57</v>
      </c>
      <c r="B58" s="202" t="s">
        <v>140</v>
      </c>
      <c r="C58" s="203" t="s">
        <v>141</v>
      </c>
      <c r="D58" s="204">
        <v>600</v>
      </c>
    </row>
    <row r="59" spans="1:4">
      <c r="A59" s="12">
        <v>58</v>
      </c>
      <c r="B59" s="202" t="s">
        <v>142</v>
      </c>
      <c r="C59" s="203" t="s">
        <v>100</v>
      </c>
      <c r="D59" s="204">
        <v>35000</v>
      </c>
    </row>
    <row r="60" spans="1:4">
      <c r="A60" s="12">
        <v>59</v>
      </c>
      <c r="B60" s="202" t="s">
        <v>143</v>
      </c>
      <c r="C60" s="203" t="s">
        <v>100</v>
      </c>
      <c r="D60" s="204">
        <v>115</v>
      </c>
    </row>
  </sheetData>
  <sheetProtection password="D8DD" sheet="1" formatCells="0" formatColumns="0" formatRows="0" insertColumns="0" insertRows="0" insertHyperlinks="0" deleteColumns="0" deleteRows="0" sort="0" autoFilter="0" pivotTables="0"/>
  <phoneticPr fontId="25" type="noConversion"/>
  <pageMargins left="0.70866141732283472" right="0.70866141732283472" top="0.74803149606299213" bottom="0.74803149606299213"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dimension ref="A1:J36"/>
  <sheetViews>
    <sheetView workbookViewId="0">
      <selection activeCell="K17" sqref="K17"/>
    </sheetView>
  </sheetViews>
  <sheetFormatPr baseColWidth="10" defaultRowHeight="16.5"/>
  <cols>
    <col min="1" max="1" width="11.42578125" style="24"/>
    <col min="2" max="2" width="24" style="24" customWidth="1"/>
    <col min="3" max="3" width="12.5703125" style="24" bestFit="1" customWidth="1"/>
    <col min="4" max="5" width="11.42578125" style="24"/>
    <col min="6" max="6" width="11.85546875" style="24" customWidth="1"/>
    <col min="7" max="7" width="13.42578125" style="24" customWidth="1"/>
    <col min="8" max="16384" width="11.42578125" style="24"/>
  </cols>
  <sheetData>
    <row r="1" spans="1:10" ht="30.75" customHeight="1">
      <c r="A1" s="707" t="s">
        <v>47</v>
      </c>
      <c r="B1" s="708"/>
      <c r="C1" s="708"/>
      <c r="D1" s="708"/>
      <c r="E1" s="708"/>
      <c r="F1" s="708"/>
      <c r="G1" s="709"/>
      <c r="H1" s="23"/>
      <c r="I1" s="23"/>
      <c r="J1" s="23"/>
    </row>
    <row r="2" spans="1:10">
      <c r="A2" s="453" t="s">
        <v>4</v>
      </c>
      <c r="B2" s="453"/>
      <c r="C2" s="17" t="s">
        <v>185</v>
      </c>
      <c r="D2" s="19"/>
      <c r="E2" s="19"/>
      <c r="F2" s="19"/>
      <c r="G2" s="13"/>
      <c r="H2" s="7"/>
      <c r="I2" s="7"/>
      <c r="J2" s="7"/>
    </row>
    <row r="3" spans="1:10">
      <c r="A3" s="453" t="s">
        <v>5</v>
      </c>
      <c r="B3" s="453"/>
      <c r="C3" s="17" t="s">
        <v>186</v>
      </c>
      <c r="D3" s="19"/>
      <c r="E3" s="19"/>
      <c r="F3" s="19"/>
      <c r="G3" s="13"/>
      <c r="H3" s="7"/>
      <c r="I3" s="7"/>
      <c r="J3" s="7"/>
    </row>
    <row r="4" spans="1:10">
      <c r="A4" s="453" t="s">
        <v>17</v>
      </c>
      <c r="B4" s="453"/>
      <c r="C4" s="17" t="s">
        <v>187</v>
      </c>
      <c r="D4" s="19"/>
      <c r="E4" s="19"/>
      <c r="F4" s="19"/>
      <c r="G4" s="13"/>
      <c r="H4" s="7"/>
      <c r="I4" s="7"/>
      <c r="J4" s="7"/>
    </row>
    <row r="5" spans="1:10">
      <c r="A5" s="480" t="s">
        <v>18</v>
      </c>
      <c r="B5" s="502"/>
      <c r="C5" s="17" t="s">
        <v>19</v>
      </c>
      <c r="D5" s="19"/>
      <c r="E5" s="19"/>
      <c r="F5" s="19"/>
      <c r="G5" s="13"/>
      <c r="H5" s="7"/>
      <c r="I5" s="7"/>
      <c r="J5" s="7"/>
    </row>
    <row r="6" spans="1:10">
      <c r="A6" s="453" t="s">
        <v>6</v>
      </c>
      <c r="B6" s="453"/>
      <c r="C6" s="17" t="s">
        <v>188</v>
      </c>
      <c r="D6" s="19"/>
      <c r="E6" s="19"/>
      <c r="F6" s="19" t="s">
        <v>164</v>
      </c>
      <c r="G6" s="13"/>
      <c r="H6" s="7"/>
      <c r="I6" s="7"/>
      <c r="J6" s="7"/>
    </row>
    <row r="7" spans="1:10">
      <c r="F7" s="25"/>
      <c r="H7" s="23"/>
      <c r="I7" s="23"/>
      <c r="J7" s="23"/>
    </row>
    <row r="8" spans="1:10">
      <c r="A8" s="26" t="s">
        <v>48</v>
      </c>
      <c r="B8" s="40" t="s">
        <v>74</v>
      </c>
      <c r="H8" s="23"/>
      <c r="I8" s="23"/>
      <c r="J8" s="23"/>
    </row>
    <row r="9" spans="1:10">
      <c r="H9" s="23"/>
      <c r="I9" s="23"/>
      <c r="J9" s="23"/>
    </row>
    <row r="10" spans="1:10" ht="27.75" customHeight="1">
      <c r="A10" s="706" t="s">
        <v>49</v>
      </c>
      <c r="B10" s="706"/>
      <c r="C10" s="27" t="s">
        <v>50</v>
      </c>
      <c r="D10" s="28" t="s">
        <v>37</v>
      </c>
      <c r="E10" s="28" t="s">
        <v>51</v>
      </c>
      <c r="F10" s="27" t="s">
        <v>52</v>
      </c>
      <c r="G10" s="27" t="s">
        <v>53</v>
      </c>
      <c r="H10" s="23"/>
      <c r="I10" s="23"/>
      <c r="J10" s="23"/>
    </row>
    <row r="11" spans="1:10">
      <c r="A11" s="703" t="s">
        <v>54</v>
      </c>
      <c r="B11" s="703"/>
      <c r="C11" s="21">
        <f>515000</f>
        <v>515000</v>
      </c>
      <c r="D11" s="30">
        <f>+C11/30</f>
        <v>17166.666666666668</v>
      </c>
      <c r="E11" s="30">
        <f>+D11/8</f>
        <v>2145.8333333333335</v>
      </c>
      <c r="F11" s="30">
        <f t="shared" ref="F11:F18" si="0">+C11*0.8952</f>
        <v>461028</v>
      </c>
      <c r="G11" s="31">
        <f>+C11+F11</f>
        <v>976028</v>
      </c>
    </row>
    <row r="12" spans="1:10">
      <c r="A12" s="703" t="s">
        <v>55</v>
      </c>
      <c r="B12" s="703"/>
      <c r="C12" s="90">
        <f>C11*1.3</f>
        <v>669500</v>
      </c>
      <c r="D12" s="30">
        <f t="shared" ref="D12:D18" si="1">+C12/30</f>
        <v>22316.666666666668</v>
      </c>
      <c r="E12" s="30">
        <f t="shared" ref="E12:E18" si="2">+D12/8</f>
        <v>2789.5833333333335</v>
      </c>
      <c r="F12" s="30">
        <f t="shared" si="0"/>
        <v>599336.4</v>
      </c>
      <c r="G12" s="31">
        <f t="shared" ref="G12:G18" si="3">+C12+F12</f>
        <v>1268836.3999999999</v>
      </c>
    </row>
    <row r="13" spans="1:10">
      <c r="A13" s="703" t="s">
        <v>56</v>
      </c>
      <c r="B13" s="703"/>
      <c r="C13" s="21">
        <f>C11*1.3</f>
        <v>669500</v>
      </c>
      <c r="D13" s="30">
        <f t="shared" si="1"/>
        <v>22316.666666666668</v>
      </c>
      <c r="E13" s="30">
        <f t="shared" si="2"/>
        <v>2789.5833333333335</v>
      </c>
      <c r="F13" s="30">
        <f t="shared" si="0"/>
        <v>599336.4</v>
      </c>
      <c r="G13" s="31">
        <f t="shared" si="3"/>
        <v>1268836.3999999999</v>
      </c>
    </row>
    <row r="14" spans="1:10">
      <c r="A14" s="703" t="s">
        <v>57</v>
      </c>
      <c r="B14" s="703"/>
      <c r="C14" s="21">
        <f>C11*1.8</f>
        <v>927000</v>
      </c>
      <c r="D14" s="30">
        <f t="shared" si="1"/>
        <v>30900</v>
      </c>
      <c r="E14" s="30">
        <f t="shared" si="2"/>
        <v>3862.5</v>
      </c>
      <c r="F14" s="30">
        <f t="shared" si="0"/>
        <v>829850.4</v>
      </c>
      <c r="G14" s="31">
        <f t="shared" si="3"/>
        <v>1756850.4</v>
      </c>
    </row>
    <row r="15" spans="1:10">
      <c r="A15" s="703" t="s">
        <v>58</v>
      </c>
      <c r="B15" s="703"/>
      <c r="C15" s="21">
        <f>C11*1.8</f>
        <v>927000</v>
      </c>
      <c r="D15" s="30">
        <f t="shared" si="1"/>
        <v>30900</v>
      </c>
      <c r="E15" s="30">
        <f t="shared" si="2"/>
        <v>3862.5</v>
      </c>
      <c r="F15" s="30">
        <f t="shared" si="0"/>
        <v>829850.4</v>
      </c>
      <c r="G15" s="31">
        <f t="shared" si="3"/>
        <v>1756850.4</v>
      </c>
    </row>
    <row r="16" spans="1:10">
      <c r="A16" s="703" t="s">
        <v>59</v>
      </c>
      <c r="B16" s="703"/>
      <c r="C16" s="21">
        <f>C11*1.5</f>
        <v>772500</v>
      </c>
      <c r="D16" s="30">
        <f t="shared" si="1"/>
        <v>25750</v>
      </c>
      <c r="E16" s="30">
        <f t="shared" si="2"/>
        <v>3218.75</v>
      </c>
      <c r="F16" s="30">
        <f t="shared" si="0"/>
        <v>691542</v>
      </c>
      <c r="G16" s="31">
        <f t="shared" si="3"/>
        <v>1464042</v>
      </c>
    </row>
    <row r="17" spans="1:7">
      <c r="A17" s="703" t="s">
        <v>60</v>
      </c>
      <c r="B17" s="703"/>
      <c r="C17" s="21">
        <f>C11*1.5</f>
        <v>772500</v>
      </c>
      <c r="D17" s="30">
        <f t="shared" si="1"/>
        <v>25750</v>
      </c>
      <c r="E17" s="30">
        <f t="shared" si="2"/>
        <v>3218.75</v>
      </c>
      <c r="F17" s="30">
        <f t="shared" si="0"/>
        <v>691542</v>
      </c>
      <c r="G17" s="31">
        <f t="shared" si="3"/>
        <v>1464042</v>
      </c>
    </row>
    <row r="18" spans="1:7">
      <c r="A18" s="703" t="s">
        <v>61</v>
      </c>
      <c r="B18" s="703"/>
      <c r="C18" s="21">
        <f>C11*1.5</f>
        <v>772500</v>
      </c>
      <c r="D18" s="30">
        <f t="shared" si="1"/>
        <v>25750</v>
      </c>
      <c r="E18" s="30">
        <f t="shared" si="2"/>
        <v>3218.75</v>
      </c>
      <c r="F18" s="30">
        <f t="shared" si="0"/>
        <v>691542</v>
      </c>
      <c r="G18" s="31">
        <f t="shared" si="3"/>
        <v>1464042</v>
      </c>
    </row>
    <row r="19" spans="1:7">
      <c r="A19" s="704"/>
      <c r="B19" s="705"/>
      <c r="C19" s="32"/>
      <c r="D19" s="33"/>
      <c r="E19" s="34"/>
      <c r="F19" s="35"/>
      <c r="G19" s="36"/>
    </row>
    <row r="21" spans="1:7">
      <c r="A21" s="26" t="s">
        <v>73</v>
      </c>
      <c r="B21" s="41" t="s">
        <v>75</v>
      </c>
    </row>
    <row r="23" spans="1:7" ht="42.75" customHeight="1">
      <c r="A23" s="706" t="s">
        <v>49</v>
      </c>
      <c r="B23" s="706"/>
      <c r="C23" s="27" t="s">
        <v>50</v>
      </c>
      <c r="D23" s="28" t="s">
        <v>37</v>
      </c>
      <c r="E23" s="28" t="s">
        <v>51</v>
      </c>
      <c r="F23" s="27" t="s">
        <v>52</v>
      </c>
      <c r="G23" s="27" t="s">
        <v>62</v>
      </c>
    </row>
    <row r="24" spans="1:7">
      <c r="A24" s="703" t="s">
        <v>63</v>
      </c>
      <c r="B24" s="703"/>
      <c r="C24" s="29">
        <f>+C11+C12*2</f>
        <v>1854000</v>
      </c>
      <c r="D24" s="30">
        <f>+C24/30</f>
        <v>61800</v>
      </c>
      <c r="E24" s="30">
        <f>+D24/8</f>
        <v>7725</v>
      </c>
      <c r="F24" s="30">
        <f>+E24*78.29</f>
        <v>604790.25</v>
      </c>
      <c r="G24" s="31">
        <f>+C24+F24</f>
        <v>2458790.25</v>
      </c>
    </row>
    <row r="25" spans="1:7">
      <c r="A25" s="703" t="s">
        <v>64</v>
      </c>
      <c r="B25" s="703"/>
      <c r="C25" s="29">
        <f>+C11+C13+C13</f>
        <v>1854000</v>
      </c>
      <c r="D25" s="30">
        <f>+C25/30</f>
        <v>61800</v>
      </c>
      <c r="E25" s="30">
        <f>+D25/8</f>
        <v>7725</v>
      </c>
      <c r="F25" s="30">
        <f>+E25*78.29</f>
        <v>604790.25</v>
      </c>
      <c r="G25" s="31">
        <f>+C25+F25</f>
        <v>2458790.25</v>
      </c>
    </row>
    <row r="26" spans="1:7">
      <c r="A26" s="704" t="s">
        <v>65</v>
      </c>
      <c r="B26" s="705"/>
      <c r="C26" s="32">
        <f>SUM(C24:C25)</f>
        <v>3708000</v>
      </c>
      <c r="D26" s="32">
        <f>SUM(D24:D25)</f>
        <v>123600</v>
      </c>
      <c r="E26" s="37">
        <f>SUM(E24:E25)</f>
        <v>15450</v>
      </c>
      <c r="F26" s="38">
        <f>SUM(F24:F25)</f>
        <v>1209580.5</v>
      </c>
      <c r="G26" s="39">
        <f>SUM(G24:G25)</f>
        <v>4917580.5</v>
      </c>
    </row>
    <row r="27" spans="1:7" ht="4.5" customHeight="1"/>
    <row r="28" spans="1:7" ht="30.75" customHeight="1">
      <c r="A28" s="706" t="s">
        <v>49</v>
      </c>
      <c r="B28" s="706"/>
      <c r="C28" s="27" t="s">
        <v>50</v>
      </c>
      <c r="D28" s="28" t="s">
        <v>37</v>
      </c>
      <c r="E28" s="28" t="s">
        <v>51</v>
      </c>
      <c r="F28" s="27" t="s">
        <v>52</v>
      </c>
      <c r="G28" s="27" t="s">
        <v>66</v>
      </c>
    </row>
    <row r="29" spans="1:7">
      <c r="B29" s="24" t="s">
        <v>67</v>
      </c>
    </row>
    <row r="30" spans="1:7">
      <c r="A30" s="703" t="s">
        <v>68</v>
      </c>
      <c r="B30" s="703"/>
      <c r="C30" s="29">
        <f>C11+C12</f>
        <v>1184500</v>
      </c>
      <c r="D30" s="30">
        <f>+C30/30</f>
        <v>39483.333333333336</v>
      </c>
      <c r="E30" s="30">
        <f>+D30/8</f>
        <v>4935.416666666667</v>
      </c>
      <c r="F30" s="30">
        <f>+E30*0.8952</f>
        <v>4418.1850000000004</v>
      </c>
      <c r="G30" s="36">
        <f>+E30+F30</f>
        <v>9353.6016666666674</v>
      </c>
    </row>
    <row r="31" spans="1:7" ht="5.25" customHeight="1"/>
    <row r="32" spans="1:7">
      <c r="B32" s="24" t="s">
        <v>69</v>
      </c>
    </row>
    <row r="33" spans="1:7">
      <c r="A33" s="703" t="s">
        <v>71</v>
      </c>
      <c r="B33" s="703"/>
      <c r="C33" s="29">
        <f>C11*2+C12</f>
        <v>1699500</v>
      </c>
      <c r="D33" s="30">
        <f>+C33/30</f>
        <v>56650</v>
      </c>
      <c r="E33" s="30">
        <f>+D33/8</f>
        <v>7081.25</v>
      </c>
      <c r="F33" s="30">
        <f>+E33*0.8952</f>
        <v>6339.1350000000002</v>
      </c>
      <c r="G33" s="36">
        <f>+E33+F33</f>
        <v>13420.385</v>
      </c>
    </row>
    <row r="34" spans="1:7" ht="4.5" customHeight="1"/>
    <row r="35" spans="1:7">
      <c r="B35" s="24" t="s">
        <v>70</v>
      </c>
    </row>
    <row r="36" spans="1:7">
      <c r="A36" s="703" t="s">
        <v>72</v>
      </c>
      <c r="B36" s="703"/>
      <c r="C36" s="29">
        <f>C11*4+C12</f>
        <v>2729500</v>
      </c>
      <c r="D36" s="30">
        <f>+C36/30</f>
        <v>90983.333333333328</v>
      </c>
      <c r="E36" s="30">
        <f>+D36/8</f>
        <v>11372.916666666666</v>
      </c>
      <c r="F36" s="30">
        <f>+E36*0.8952</f>
        <v>10181.035</v>
      </c>
      <c r="G36" s="36">
        <f>+E36+F36</f>
        <v>21553.951666666668</v>
      </c>
    </row>
  </sheetData>
  <mergeCells count="24">
    <mergeCell ref="A6:B6"/>
    <mergeCell ref="A1:G1"/>
    <mergeCell ref="A2:B2"/>
    <mergeCell ref="A3:B3"/>
    <mergeCell ref="A4:B4"/>
    <mergeCell ref="A5:B5"/>
    <mergeCell ref="A15:B15"/>
    <mergeCell ref="A10:B10"/>
    <mergeCell ref="A11:B11"/>
    <mergeCell ref="A12:B12"/>
    <mergeCell ref="A13:B13"/>
    <mergeCell ref="A14:B14"/>
    <mergeCell ref="A36:B36"/>
    <mergeCell ref="A16:B16"/>
    <mergeCell ref="A17:B17"/>
    <mergeCell ref="A18:B18"/>
    <mergeCell ref="A19:B19"/>
    <mergeCell ref="A23:B23"/>
    <mergeCell ref="A30:B30"/>
    <mergeCell ref="A33:B33"/>
    <mergeCell ref="A24:B24"/>
    <mergeCell ref="A25:B25"/>
    <mergeCell ref="A26:B26"/>
    <mergeCell ref="A28:B28"/>
  </mergeCells>
  <phoneticPr fontId="25"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CY169"/>
  <sheetViews>
    <sheetView view="pageBreakPreview" topLeftCell="A129" zoomScale="76" zoomScaleSheetLayoutView="76" workbookViewId="0">
      <selection activeCell="A166" sqref="A166:H168"/>
    </sheetView>
  </sheetViews>
  <sheetFormatPr baseColWidth="10" defaultRowHeight="12"/>
  <cols>
    <col min="1" max="1" width="7.7109375" style="288" customWidth="1"/>
    <col min="2" max="2" width="67" style="289" customWidth="1"/>
    <col min="3" max="3" width="6.5703125" style="290" customWidth="1"/>
    <col min="4" max="4" width="9" style="290" customWidth="1"/>
    <col min="5" max="5" width="0.140625" style="272" hidden="1" customWidth="1"/>
    <col min="6" max="6" width="14.7109375" style="247" customWidth="1"/>
    <col min="7" max="7" width="5.85546875" style="248" hidden="1" customWidth="1"/>
    <col min="8" max="8" width="15" style="248" customWidth="1"/>
    <col min="9" max="9" width="11.85546875" style="240" hidden="1" customWidth="1"/>
    <col min="10" max="10" width="3.42578125" style="240" hidden="1" customWidth="1"/>
    <col min="11" max="11" width="14.5703125" style="242" bestFit="1" customWidth="1"/>
    <col min="12" max="12" width="13.85546875" style="242" bestFit="1" customWidth="1"/>
    <col min="13" max="13" width="11.42578125" style="243"/>
    <col min="14" max="14" width="13.7109375" style="243" bestFit="1" customWidth="1"/>
    <col min="15" max="103" width="11.42578125" style="243"/>
    <col min="104" max="16384" width="11.42578125" style="244"/>
  </cols>
  <sheetData>
    <row r="1" spans="1:103" ht="13.5">
      <c r="A1" s="721" t="s">
        <v>216</v>
      </c>
      <c r="B1" s="721"/>
      <c r="C1" s="721"/>
      <c r="D1" s="721"/>
      <c r="E1" s="721"/>
      <c r="F1" s="721"/>
      <c r="G1" s="721"/>
      <c r="H1" s="721"/>
      <c r="I1" s="721"/>
      <c r="K1" s="241"/>
    </row>
    <row r="2" spans="1:103" ht="13.5">
      <c r="A2" s="721" t="s">
        <v>217</v>
      </c>
      <c r="B2" s="721"/>
      <c r="C2" s="721"/>
      <c r="D2" s="721"/>
      <c r="E2" s="721"/>
      <c r="F2" s="721"/>
      <c r="G2" s="721"/>
      <c r="H2" s="721"/>
      <c r="I2" s="721"/>
      <c r="K2" s="241"/>
    </row>
    <row r="3" spans="1:103" ht="13.5">
      <c r="A3" s="721" t="s">
        <v>218</v>
      </c>
      <c r="B3" s="721"/>
      <c r="C3" s="721"/>
      <c r="D3" s="721"/>
      <c r="E3" s="721"/>
      <c r="F3" s="721"/>
      <c r="G3" s="721"/>
      <c r="H3" s="721"/>
      <c r="I3" s="721"/>
      <c r="K3" s="241"/>
    </row>
    <row r="4" spans="1:103" ht="13.5">
      <c r="A4" s="722"/>
      <c r="B4" s="723"/>
      <c r="C4" s="723"/>
      <c r="D4" s="723"/>
      <c r="E4" s="723"/>
      <c r="F4" s="723"/>
      <c r="G4" s="723"/>
      <c r="H4" s="723"/>
      <c r="I4" s="724"/>
      <c r="K4" s="241"/>
    </row>
    <row r="6" spans="1:103">
      <c r="A6" s="245"/>
      <c r="B6" s="246"/>
      <c r="C6" s="725" t="s">
        <v>280</v>
      </c>
      <c r="D6" s="725"/>
      <c r="E6" s="725"/>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4"/>
      <c r="BA6" s="244"/>
      <c r="BB6" s="244"/>
      <c r="BC6" s="244"/>
      <c r="BD6" s="244"/>
      <c r="BE6" s="244"/>
      <c r="BF6" s="244"/>
      <c r="BG6" s="244"/>
      <c r="BH6" s="244"/>
      <c r="BI6" s="244"/>
      <c r="BJ6" s="244"/>
      <c r="BK6" s="244"/>
      <c r="BL6" s="244"/>
      <c r="BM6" s="244"/>
      <c r="BN6" s="244"/>
      <c r="BO6" s="244"/>
      <c r="BP6" s="244"/>
      <c r="BQ6" s="244"/>
      <c r="BR6" s="244"/>
      <c r="BS6" s="244"/>
      <c r="BT6" s="244"/>
      <c r="BU6" s="244"/>
      <c r="BV6" s="244"/>
      <c r="BW6" s="244"/>
      <c r="BX6" s="244"/>
      <c r="BY6" s="244"/>
      <c r="BZ6" s="244"/>
      <c r="CA6" s="244"/>
      <c r="CB6" s="244"/>
      <c r="CC6" s="244"/>
      <c r="CD6" s="244"/>
      <c r="CE6" s="244"/>
      <c r="CF6" s="244"/>
      <c r="CG6" s="244"/>
      <c r="CH6" s="244"/>
      <c r="CI6" s="244"/>
      <c r="CJ6" s="244"/>
      <c r="CK6" s="244"/>
      <c r="CL6" s="244"/>
      <c r="CM6" s="244"/>
      <c r="CN6" s="244"/>
      <c r="CO6" s="244"/>
      <c r="CP6" s="244"/>
      <c r="CQ6" s="244"/>
      <c r="CR6" s="244"/>
      <c r="CS6" s="244"/>
      <c r="CT6" s="244"/>
      <c r="CU6" s="244"/>
      <c r="CV6" s="244"/>
      <c r="CW6" s="244"/>
      <c r="CX6" s="244"/>
      <c r="CY6" s="244"/>
    </row>
    <row r="8" spans="1:103" s="257" customFormat="1" ht="31.5" hidden="1" customHeight="1">
      <c r="A8" s="251" t="s">
        <v>9</v>
      </c>
      <c r="B8" s="252" t="s">
        <v>21</v>
      </c>
      <c r="C8" s="253" t="s">
        <v>10</v>
      </c>
      <c r="D8" s="251" t="s">
        <v>0</v>
      </c>
      <c r="E8" s="254" t="s">
        <v>347</v>
      </c>
      <c r="F8" s="254" t="s">
        <v>76</v>
      </c>
      <c r="G8" s="254" t="s">
        <v>77</v>
      </c>
      <c r="H8" s="254" t="s">
        <v>77</v>
      </c>
      <c r="I8" s="255" t="s">
        <v>145</v>
      </c>
      <c r="J8" s="256">
        <v>0.9</v>
      </c>
      <c r="K8" s="242"/>
      <c r="L8" s="242"/>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43"/>
      <c r="BP8" s="243"/>
      <c r="BQ8" s="243"/>
      <c r="BR8" s="243"/>
      <c r="BS8" s="243"/>
      <c r="BT8" s="243"/>
      <c r="BU8" s="243"/>
      <c r="BV8" s="243"/>
      <c r="BW8" s="243"/>
      <c r="BX8" s="243"/>
      <c r="BY8" s="243"/>
      <c r="BZ8" s="243"/>
      <c r="CA8" s="243"/>
      <c r="CB8" s="243"/>
      <c r="CC8" s="243"/>
      <c r="CD8" s="243"/>
      <c r="CE8" s="243"/>
      <c r="CF8" s="243"/>
      <c r="CG8" s="243"/>
      <c r="CH8" s="243"/>
      <c r="CI8" s="243"/>
      <c r="CJ8" s="243"/>
      <c r="CK8" s="243"/>
      <c r="CL8" s="243"/>
      <c r="CM8" s="243"/>
      <c r="CN8" s="243"/>
      <c r="CO8" s="243"/>
      <c r="CP8" s="243"/>
      <c r="CQ8" s="243"/>
      <c r="CR8" s="243"/>
      <c r="CS8" s="243"/>
      <c r="CT8" s="243"/>
      <c r="CU8" s="243"/>
      <c r="CV8" s="243"/>
      <c r="CW8" s="243"/>
      <c r="CX8" s="243"/>
      <c r="CY8" s="243"/>
    </row>
    <row r="9" spans="1:103" ht="112.5" hidden="1" customHeight="1">
      <c r="A9" s="258">
        <v>1</v>
      </c>
      <c r="B9" s="718" t="s">
        <v>20</v>
      </c>
      <c r="C9" s="719"/>
      <c r="D9" s="719"/>
      <c r="E9" s="719"/>
      <c r="F9" s="719"/>
      <c r="G9" s="719"/>
      <c r="H9" s="720"/>
      <c r="I9" s="259" t="s">
        <v>157</v>
      </c>
      <c r="J9" s="259" t="s">
        <v>146</v>
      </c>
    </row>
    <row r="10" spans="1:103" hidden="1">
      <c r="A10" s="260">
        <v>1.01</v>
      </c>
      <c r="B10" s="261" t="s">
        <v>396</v>
      </c>
      <c r="C10" s="262" t="s">
        <v>443</v>
      </c>
      <c r="D10" s="263">
        <v>0</v>
      </c>
      <c r="E10" s="264">
        <f>A.P.U.!I50</f>
        <v>5000</v>
      </c>
      <c r="F10" s="264">
        <f>A.P.U.!I50</f>
        <v>5000</v>
      </c>
      <c r="G10" s="264">
        <f>F10*D10</f>
        <v>0</v>
      </c>
      <c r="H10" s="265">
        <f>F10*D10</f>
        <v>0</v>
      </c>
      <c r="I10" s="259">
        <v>3000</v>
      </c>
      <c r="J10" s="259">
        <f t="shared" ref="J10:J25" si="0">I10*$J$8</f>
        <v>2700</v>
      </c>
      <c r="K10" s="266"/>
      <c r="L10" s="244"/>
      <c r="M10" s="244"/>
      <c r="N10" s="244"/>
      <c r="O10" s="244"/>
      <c r="P10" s="244"/>
      <c r="Q10" s="244"/>
      <c r="R10" s="244"/>
      <c r="S10" s="244"/>
    </row>
    <row r="11" spans="1:103" hidden="1">
      <c r="A11" s="260">
        <f>A10+0.01</f>
        <v>1.02</v>
      </c>
      <c r="B11" s="261" t="s">
        <v>397</v>
      </c>
      <c r="C11" s="262" t="s">
        <v>443</v>
      </c>
      <c r="D11" s="263">
        <v>0</v>
      </c>
      <c r="E11" s="264">
        <f>A.P.U.!I98</f>
        <v>7000</v>
      </c>
      <c r="F11" s="264">
        <f>A.P.U.!I98</f>
        <v>7000</v>
      </c>
      <c r="G11" s="264">
        <f t="shared" ref="G11:G25" si="1">F11*D11</f>
        <v>0</v>
      </c>
      <c r="H11" s="265">
        <f t="shared" ref="H11:H25" si="2">F11*D11</f>
        <v>0</v>
      </c>
      <c r="I11" s="259">
        <v>5000</v>
      </c>
      <c r="J11" s="259">
        <f t="shared" si="0"/>
        <v>4500</v>
      </c>
      <c r="K11" s="266"/>
      <c r="L11" s="244"/>
      <c r="M11" s="244"/>
      <c r="N11" s="244"/>
      <c r="O11" s="244"/>
      <c r="P11" s="244"/>
      <c r="Q11" s="244"/>
      <c r="R11" s="244"/>
      <c r="S11" s="244"/>
    </row>
    <row r="12" spans="1:103" hidden="1">
      <c r="A12" s="260">
        <f t="shared" ref="A12:A25" si="3">A11+0.01</f>
        <v>1.03</v>
      </c>
      <c r="B12" s="261" t="s">
        <v>398</v>
      </c>
      <c r="C12" s="262" t="s">
        <v>443</v>
      </c>
      <c r="D12" s="263">
        <v>0</v>
      </c>
      <c r="E12" s="264">
        <f>A.P.U.!I147</f>
        <v>6000</v>
      </c>
      <c r="F12" s="264">
        <f>A.P.U.!I147</f>
        <v>6000</v>
      </c>
      <c r="G12" s="264">
        <f t="shared" si="1"/>
        <v>0</v>
      </c>
      <c r="H12" s="265">
        <f t="shared" si="2"/>
        <v>0</v>
      </c>
      <c r="I12" s="259">
        <v>4500</v>
      </c>
      <c r="J12" s="259">
        <f t="shared" si="0"/>
        <v>4050</v>
      </c>
      <c r="K12" s="266"/>
      <c r="L12" s="244"/>
      <c r="M12" s="244"/>
      <c r="N12" s="244"/>
      <c r="O12" s="244"/>
      <c r="P12" s="244"/>
      <c r="Q12" s="244"/>
      <c r="R12" s="244"/>
      <c r="S12" s="244"/>
    </row>
    <row r="13" spans="1:103" ht="25.5" hidden="1" customHeight="1">
      <c r="A13" s="260" t="e">
        <f>#REF!+0.01</f>
        <v>#REF!</v>
      </c>
      <c r="B13" s="252" t="s">
        <v>389</v>
      </c>
      <c r="C13" s="262" t="s">
        <v>443</v>
      </c>
      <c r="D13" s="263">
        <v>0</v>
      </c>
      <c r="E13" s="264" t="e">
        <f>A.P.U.!I441</f>
        <v>#REF!</v>
      </c>
      <c r="F13" s="264">
        <v>1360</v>
      </c>
      <c r="G13" s="264">
        <f t="shared" si="1"/>
        <v>0</v>
      </c>
      <c r="H13" s="265">
        <f t="shared" si="2"/>
        <v>0</v>
      </c>
      <c r="I13" s="268">
        <v>1600</v>
      </c>
      <c r="J13" s="259">
        <f t="shared" si="0"/>
        <v>1440</v>
      </c>
      <c r="K13" s="266"/>
      <c r="L13" s="266"/>
      <c r="N13" s="267"/>
    </row>
    <row r="14" spans="1:103" hidden="1">
      <c r="A14" s="260" t="e">
        <f>#REF!+0.01</f>
        <v>#REF!</v>
      </c>
      <c r="B14" s="269" t="s">
        <v>220</v>
      </c>
      <c r="C14" s="262" t="s">
        <v>443</v>
      </c>
      <c r="D14" s="263">
        <v>0</v>
      </c>
      <c r="E14" s="264" t="e">
        <f>A.P.U.!I586</f>
        <v>#REF!</v>
      </c>
      <c r="F14" s="264">
        <f>F82</f>
        <v>8646.75</v>
      </c>
      <c r="G14" s="264">
        <f t="shared" si="1"/>
        <v>0</v>
      </c>
      <c r="H14" s="265">
        <f t="shared" si="2"/>
        <v>0</v>
      </c>
      <c r="I14" s="268">
        <v>7500</v>
      </c>
      <c r="J14" s="259">
        <f t="shared" si="0"/>
        <v>6750</v>
      </c>
      <c r="K14" s="266"/>
      <c r="L14" s="266"/>
      <c r="N14" s="267"/>
    </row>
    <row r="15" spans="1:103" ht="31.5" hidden="1" customHeight="1">
      <c r="A15" s="260" t="e">
        <f t="shared" si="3"/>
        <v>#REF!</v>
      </c>
      <c r="B15" s="269" t="s">
        <v>387</v>
      </c>
      <c r="C15" s="262" t="s">
        <v>2</v>
      </c>
      <c r="D15" s="263">
        <v>0</v>
      </c>
      <c r="E15" s="264">
        <f>A.P.U.!I637</f>
        <v>116191.40625</v>
      </c>
      <c r="F15" s="264">
        <v>203640</v>
      </c>
      <c r="G15" s="264">
        <f t="shared" si="1"/>
        <v>0</v>
      </c>
      <c r="H15" s="265">
        <f t="shared" si="2"/>
        <v>0</v>
      </c>
      <c r="I15" s="268">
        <v>50000</v>
      </c>
      <c r="J15" s="259">
        <f t="shared" si="0"/>
        <v>45000</v>
      </c>
      <c r="K15" s="266"/>
      <c r="L15" s="266"/>
      <c r="N15" s="267"/>
    </row>
    <row r="16" spans="1:103" hidden="1">
      <c r="A16" s="260" t="e">
        <f t="shared" si="3"/>
        <v>#REF!</v>
      </c>
      <c r="B16" s="269" t="s">
        <v>388</v>
      </c>
      <c r="C16" s="262" t="s">
        <v>444</v>
      </c>
      <c r="D16" s="263">
        <v>0</v>
      </c>
      <c r="E16" s="264">
        <f>A.P.U.!I685</f>
        <v>12000</v>
      </c>
      <c r="F16" s="264">
        <f>A.P.U.!I685</f>
        <v>12000</v>
      </c>
      <c r="G16" s="264">
        <f t="shared" si="1"/>
        <v>0</v>
      </c>
      <c r="H16" s="265">
        <f t="shared" si="2"/>
        <v>0</v>
      </c>
      <c r="I16" s="268">
        <v>8000</v>
      </c>
      <c r="J16" s="259">
        <f t="shared" si="0"/>
        <v>7200</v>
      </c>
      <c r="K16" s="266"/>
      <c r="L16" s="266"/>
      <c r="N16" s="267"/>
    </row>
    <row r="17" spans="1:14" hidden="1">
      <c r="A17" s="260" t="e">
        <f t="shared" si="3"/>
        <v>#REF!</v>
      </c>
      <c r="B17" s="269" t="s">
        <v>272</v>
      </c>
      <c r="C17" s="262" t="s">
        <v>2</v>
      </c>
      <c r="D17" s="263">
        <v>0</v>
      </c>
      <c r="E17" s="264">
        <f>A.P.U.!I733</f>
        <v>15750</v>
      </c>
      <c r="F17" s="264">
        <v>15750</v>
      </c>
      <c r="G17" s="264">
        <f t="shared" si="1"/>
        <v>0</v>
      </c>
      <c r="H17" s="265">
        <f t="shared" si="2"/>
        <v>0</v>
      </c>
      <c r="I17" s="268">
        <v>18000</v>
      </c>
      <c r="J17" s="259">
        <f t="shared" si="0"/>
        <v>16200</v>
      </c>
      <c r="K17" s="266"/>
      <c r="L17" s="266"/>
      <c r="N17" s="267"/>
    </row>
    <row r="18" spans="1:14" hidden="1">
      <c r="A18" s="260" t="e">
        <f t="shared" si="3"/>
        <v>#REF!</v>
      </c>
      <c r="B18" s="270" t="s">
        <v>420</v>
      </c>
      <c r="C18" s="262" t="s">
        <v>3</v>
      </c>
      <c r="D18" s="263">
        <v>0</v>
      </c>
      <c r="E18" s="264" t="e">
        <f>A.P.U.!I781</f>
        <v>#REF!</v>
      </c>
      <c r="F18" s="264">
        <v>5764.5</v>
      </c>
      <c r="G18" s="264">
        <f t="shared" si="1"/>
        <v>0</v>
      </c>
      <c r="H18" s="265">
        <f t="shared" si="2"/>
        <v>0</v>
      </c>
      <c r="I18" s="268">
        <v>5000</v>
      </c>
      <c r="J18" s="259">
        <f t="shared" si="0"/>
        <v>4500</v>
      </c>
      <c r="K18" s="266"/>
      <c r="L18" s="266"/>
      <c r="N18" s="267"/>
    </row>
    <row r="19" spans="1:14" hidden="1">
      <c r="A19" s="260" t="e">
        <f t="shared" si="3"/>
        <v>#REF!</v>
      </c>
      <c r="B19" s="269" t="s">
        <v>273</v>
      </c>
      <c r="C19" s="262" t="s">
        <v>444</v>
      </c>
      <c r="D19" s="263">
        <v>0</v>
      </c>
      <c r="E19" s="264" t="e">
        <f>A.P.U.!I829</f>
        <v>#REF!</v>
      </c>
      <c r="F19" s="264" t="e">
        <f>A.P.U.!I829</f>
        <v>#REF!</v>
      </c>
      <c r="G19" s="264" t="e">
        <f t="shared" si="1"/>
        <v>#REF!</v>
      </c>
      <c r="H19" s="265" t="e">
        <f t="shared" si="2"/>
        <v>#REF!</v>
      </c>
      <c r="I19" s="268">
        <v>9000</v>
      </c>
      <c r="J19" s="259">
        <f t="shared" si="0"/>
        <v>8100</v>
      </c>
      <c r="K19" s="266"/>
      <c r="L19" s="266"/>
      <c r="N19" s="267"/>
    </row>
    <row r="20" spans="1:14" hidden="1">
      <c r="A20" s="260" t="e">
        <f t="shared" si="3"/>
        <v>#REF!</v>
      </c>
      <c r="B20" s="269" t="s">
        <v>390</v>
      </c>
      <c r="C20" s="262" t="s">
        <v>443</v>
      </c>
      <c r="D20" s="263">
        <v>0</v>
      </c>
      <c r="E20" s="264" t="e">
        <f>A.P.U.!I877</f>
        <v>#REF!</v>
      </c>
      <c r="F20" s="264">
        <v>3012</v>
      </c>
      <c r="G20" s="264">
        <f t="shared" si="1"/>
        <v>0</v>
      </c>
      <c r="H20" s="265">
        <f t="shared" si="2"/>
        <v>0</v>
      </c>
      <c r="I20" s="268">
        <v>3000</v>
      </c>
      <c r="J20" s="259">
        <f t="shared" si="0"/>
        <v>2700</v>
      </c>
      <c r="K20" s="266"/>
      <c r="L20" s="266"/>
      <c r="N20" s="267"/>
    </row>
    <row r="21" spans="1:14" hidden="1">
      <c r="A21" s="260" t="e">
        <f t="shared" si="3"/>
        <v>#REF!</v>
      </c>
      <c r="B21" s="269" t="s">
        <v>274</v>
      </c>
      <c r="C21" s="262" t="s">
        <v>3</v>
      </c>
      <c r="D21" s="263">
        <v>0</v>
      </c>
      <c r="E21" s="264" t="e">
        <f>A.P.U.!I925</f>
        <v>#REF!</v>
      </c>
      <c r="F21" s="264" t="e">
        <f>E21-(E21*A.P.U.!$G$47)</f>
        <v>#REF!</v>
      </c>
      <c r="G21" s="264" t="e">
        <f t="shared" si="1"/>
        <v>#REF!</v>
      </c>
      <c r="H21" s="265" t="e">
        <f t="shared" si="2"/>
        <v>#REF!</v>
      </c>
      <c r="I21" s="268">
        <v>9000</v>
      </c>
      <c r="J21" s="259">
        <f t="shared" si="0"/>
        <v>8100</v>
      </c>
      <c r="K21" s="266"/>
      <c r="L21" s="266"/>
      <c r="N21" s="267"/>
    </row>
    <row r="22" spans="1:14" hidden="1">
      <c r="A22" s="260" t="e">
        <f t="shared" si="3"/>
        <v>#REF!</v>
      </c>
      <c r="B22" s="269" t="s">
        <v>279</v>
      </c>
      <c r="C22" s="262" t="s">
        <v>3</v>
      </c>
      <c r="D22" s="263">
        <v>0</v>
      </c>
      <c r="E22" s="264" t="e">
        <f>A.P.U.!I973</f>
        <v>#REF!</v>
      </c>
      <c r="F22" s="264" t="e">
        <f>E22-(E22*A.P.U.!$G$47)</f>
        <v>#REF!</v>
      </c>
      <c r="G22" s="264" t="e">
        <f t="shared" si="1"/>
        <v>#REF!</v>
      </c>
      <c r="H22" s="265" t="e">
        <f t="shared" si="2"/>
        <v>#REF!</v>
      </c>
      <c r="I22" s="268">
        <v>5650</v>
      </c>
      <c r="J22" s="259">
        <f t="shared" si="0"/>
        <v>5085</v>
      </c>
      <c r="K22" s="266"/>
      <c r="L22" s="266"/>
      <c r="N22" s="267"/>
    </row>
    <row r="23" spans="1:14" hidden="1">
      <c r="A23" s="260" t="e">
        <f t="shared" si="3"/>
        <v>#REF!</v>
      </c>
      <c r="B23" s="269" t="s">
        <v>276</v>
      </c>
      <c r="C23" s="262" t="s">
        <v>443</v>
      </c>
      <c r="D23" s="263">
        <v>0</v>
      </c>
      <c r="E23" s="264" t="e">
        <f>A.P.U.!I1021</f>
        <v>#REF!</v>
      </c>
      <c r="F23" s="264">
        <v>0</v>
      </c>
      <c r="G23" s="264">
        <f t="shared" si="1"/>
        <v>0</v>
      </c>
      <c r="H23" s="265">
        <f t="shared" si="2"/>
        <v>0</v>
      </c>
      <c r="I23" s="268">
        <v>9550</v>
      </c>
      <c r="J23" s="259">
        <f t="shared" si="0"/>
        <v>8595</v>
      </c>
      <c r="K23" s="266"/>
      <c r="L23" s="266"/>
      <c r="N23" s="267"/>
    </row>
    <row r="24" spans="1:14" hidden="1">
      <c r="A24" s="260" t="e">
        <f t="shared" si="3"/>
        <v>#REF!</v>
      </c>
      <c r="B24" s="269" t="s">
        <v>275</v>
      </c>
      <c r="C24" s="262" t="s">
        <v>3</v>
      </c>
      <c r="D24" s="263">
        <v>0</v>
      </c>
      <c r="E24" s="264" t="e">
        <f>A.P.U.!I1069</f>
        <v>#REF!</v>
      </c>
      <c r="F24" s="264" t="e">
        <f>A.P.U.!I1069</f>
        <v>#REF!</v>
      </c>
      <c r="G24" s="264" t="e">
        <f t="shared" si="1"/>
        <v>#REF!</v>
      </c>
      <c r="H24" s="265" t="e">
        <f t="shared" si="2"/>
        <v>#REF!</v>
      </c>
      <c r="I24" s="268">
        <v>5600</v>
      </c>
      <c r="J24" s="259">
        <f t="shared" si="0"/>
        <v>5040</v>
      </c>
      <c r="K24" s="266"/>
      <c r="L24" s="266"/>
      <c r="N24" s="267"/>
    </row>
    <row r="25" spans="1:14" hidden="1">
      <c r="A25" s="260" t="e">
        <f t="shared" si="3"/>
        <v>#REF!</v>
      </c>
      <c r="B25" s="269" t="s">
        <v>391</v>
      </c>
      <c r="C25" s="262" t="s">
        <v>2</v>
      </c>
      <c r="D25" s="263">
        <v>0</v>
      </c>
      <c r="E25" s="264" t="e">
        <f>A.P.U.!I1117</f>
        <v>#REF!</v>
      </c>
      <c r="F25" s="264" t="e">
        <f>E25-(E25*A.P.U.!$G$47)</f>
        <v>#REF!</v>
      </c>
      <c r="G25" s="264" t="e">
        <f t="shared" si="1"/>
        <v>#REF!</v>
      </c>
      <c r="H25" s="265" t="e">
        <f t="shared" si="2"/>
        <v>#REF!</v>
      </c>
      <c r="I25" s="268">
        <v>30000</v>
      </c>
      <c r="J25" s="259">
        <f t="shared" si="0"/>
        <v>27000</v>
      </c>
      <c r="K25" s="266"/>
      <c r="L25" s="266"/>
      <c r="N25" s="267"/>
    </row>
    <row r="26" spans="1:14" hidden="1">
      <c r="A26" s="260"/>
      <c r="B26" s="269"/>
      <c r="C26" s="271"/>
      <c r="D26" s="271"/>
      <c r="F26" s="273" t="s">
        <v>13</v>
      </c>
      <c r="G26" s="274"/>
      <c r="H26" s="275" t="e">
        <f>SUM(H10:H25)</f>
        <v>#REF!</v>
      </c>
      <c r="I26" s="268"/>
      <c r="J26" s="259"/>
      <c r="K26" s="266"/>
      <c r="L26" s="266"/>
      <c r="N26" s="267"/>
    </row>
    <row r="27" spans="1:14" hidden="1">
      <c r="A27" s="276">
        <v>2</v>
      </c>
      <c r="B27" s="277" t="s">
        <v>416</v>
      </c>
      <c r="C27" s="271"/>
      <c r="D27" s="271"/>
      <c r="E27" s="274"/>
      <c r="F27" s="278"/>
      <c r="G27" s="274"/>
      <c r="H27" s="279"/>
      <c r="I27" s="268"/>
      <c r="J27" s="259"/>
      <c r="K27" s="266"/>
      <c r="L27" s="266"/>
      <c r="N27" s="267"/>
    </row>
    <row r="28" spans="1:14" ht="74.25" hidden="1" customHeight="1">
      <c r="A28" s="260">
        <f>A27+0.01</f>
        <v>2.0099999999999998</v>
      </c>
      <c r="B28" s="252" t="s">
        <v>400</v>
      </c>
      <c r="C28" s="280" t="s">
        <v>144</v>
      </c>
      <c r="D28" s="281">
        <v>0</v>
      </c>
      <c r="E28" s="264">
        <f>A.P.U.!AC296</f>
        <v>92547</v>
      </c>
      <c r="F28" s="264">
        <f>A.P.U.!AC296</f>
        <v>92547</v>
      </c>
      <c r="G28" s="264">
        <f>F28*D28</f>
        <v>0</v>
      </c>
      <c r="H28" s="265">
        <f>F28*D28</f>
        <v>0</v>
      </c>
      <c r="I28" s="268">
        <v>8500</v>
      </c>
      <c r="J28" s="259">
        <f>I28*$J$8</f>
        <v>7650</v>
      </c>
      <c r="K28" s="266"/>
      <c r="L28" s="266"/>
      <c r="N28" s="267"/>
    </row>
    <row r="29" spans="1:14" ht="66.75" hidden="1" customHeight="1">
      <c r="A29" s="260">
        <f>A28+0.01</f>
        <v>2.0199999999999996</v>
      </c>
      <c r="B29" s="282" t="s">
        <v>403</v>
      </c>
      <c r="C29" s="262" t="s">
        <v>443</v>
      </c>
      <c r="D29" s="263">
        <v>0</v>
      </c>
      <c r="E29" s="264">
        <f>A.P.U.!AW196</f>
        <v>48300</v>
      </c>
      <c r="F29" s="264">
        <f>A.P.U.!AW196</f>
        <v>48300</v>
      </c>
      <c r="G29" s="264">
        <f>F29*D29</f>
        <v>0</v>
      </c>
      <c r="H29" s="265">
        <f>F29*D29</f>
        <v>0</v>
      </c>
      <c r="I29" s="259">
        <v>20000</v>
      </c>
      <c r="J29" s="259">
        <f>I29*$J$8</f>
        <v>18000</v>
      </c>
      <c r="K29" s="266"/>
      <c r="L29" s="266"/>
      <c r="N29" s="267"/>
    </row>
    <row r="30" spans="1:14" hidden="1">
      <c r="A30" s="276"/>
      <c r="B30" s="277"/>
      <c r="C30" s="271"/>
      <c r="D30" s="271"/>
      <c r="E30" s="274"/>
      <c r="F30" s="283" t="s">
        <v>13</v>
      </c>
      <c r="G30" s="274"/>
      <c r="H30" s="275">
        <f>SUM(H28:H29)</f>
        <v>0</v>
      </c>
      <c r="I30" s="268"/>
      <c r="J30" s="259"/>
      <c r="K30" s="266"/>
      <c r="L30" s="266"/>
      <c r="N30" s="267"/>
    </row>
    <row r="31" spans="1:14" hidden="1">
      <c r="A31" s="276">
        <v>3</v>
      </c>
      <c r="B31" s="277" t="s">
        <v>360</v>
      </c>
      <c r="C31" s="271"/>
      <c r="D31" s="271"/>
      <c r="E31" s="274"/>
      <c r="F31" s="278"/>
      <c r="G31" s="274"/>
      <c r="H31" s="279"/>
      <c r="I31" s="268"/>
      <c r="J31" s="259"/>
      <c r="K31" s="266"/>
      <c r="L31" s="266"/>
      <c r="N31" s="267"/>
    </row>
    <row r="32" spans="1:14" ht="39.75" hidden="1" customHeight="1">
      <c r="A32" s="260">
        <v>3.01</v>
      </c>
      <c r="B32" s="284" t="str">
        <f>UPPER("Sumistro e instalación de sanitario completo Ref. STILO 30535 Color: BONE, incluye  acople de manguera y accesorios")</f>
        <v>SUMISTRO E INSTALACIÓN DE SANITARIO COMPLETO REF. STILO 30535 COLOR: BONE, INCLUYE  ACOPLE DE MANGUERA Y ACCESORIOS</v>
      </c>
      <c r="C32" s="262" t="s">
        <v>2</v>
      </c>
      <c r="D32" s="281">
        <v>0</v>
      </c>
      <c r="E32" s="264">
        <f>A.P.U.!AW296</f>
        <v>278754</v>
      </c>
      <c r="F32" s="285">
        <v>278754</v>
      </c>
      <c r="G32" s="264">
        <f>F32*D32</f>
        <v>0</v>
      </c>
      <c r="H32" s="265">
        <f>ROUND(G32,0)</f>
        <v>0</v>
      </c>
      <c r="I32" s="268">
        <v>12000</v>
      </c>
      <c r="J32" s="259">
        <f>I32*$J$8</f>
        <v>10800</v>
      </c>
      <c r="K32" s="266"/>
      <c r="L32" s="266"/>
      <c r="N32" s="267"/>
    </row>
    <row r="33" spans="1:14" ht="21" hidden="1" customHeight="1">
      <c r="A33" s="260"/>
      <c r="B33" s="284"/>
      <c r="C33" s="262"/>
      <c r="D33" s="281"/>
      <c r="E33" s="264"/>
      <c r="F33" s="283" t="s">
        <v>13</v>
      </c>
      <c r="G33" s="264"/>
      <c r="H33" s="275">
        <f>SUM(H32)</f>
        <v>0</v>
      </c>
      <c r="I33" s="268"/>
      <c r="J33" s="259"/>
      <c r="K33" s="266"/>
      <c r="L33" s="266"/>
      <c r="N33" s="267"/>
    </row>
    <row r="34" spans="1:14" hidden="1">
      <c r="A34" s="258">
        <v>4</v>
      </c>
      <c r="B34" s="718" t="s">
        <v>221</v>
      </c>
      <c r="C34" s="719"/>
      <c r="D34" s="719"/>
      <c r="E34" s="719"/>
      <c r="F34" s="719"/>
      <c r="G34" s="719"/>
      <c r="H34" s="720"/>
      <c r="I34" s="286"/>
      <c r="J34" s="259"/>
      <c r="K34" s="266"/>
      <c r="L34" s="266"/>
      <c r="N34" s="267"/>
    </row>
    <row r="35" spans="1:14" ht="29.25" hidden="1" customHeight="1">
      <c r="A35" s="260">
        <f>A34+0.01</f>
        <v>4.01</v>
      </c>
      <c r="B35" s="261" t="s">
        <v>393</v>
      </c>
      <c r="C35" s="262" t="s">
        <v>155</v>
      </c>
      <c r="D35" s="263">
        <v>0</v>
      </c>
      <c r="E35" s="264">
        <f>A.P.U.!S50</f>
        <v>436000</v>
      </c>
      <c r="F35" s="264">
        <f>A.P.U.!S50</f>
        <v>436000</v>
      </c>
      <c r="G35" s="264">
        <f t="shared" ref="G35:G44" si="4">F35*D35</f>
        <v>0</v>
      </c>
      <c r="H35" s="265">
        <f>D35*F35</f>
        <v>0</v>
      </c>
      <c r="I35" s="259">
        <v>60000</v>
      </c>
      <c r="J35" s="259">
        <f t="shared" ref="J35:J45" si="5">I35*$J$8</f>
        <v>54000</v>
      </c>
      <c r="K35" s="266"/>
      <c r="L35" s="266"/>
      <c r="N35" s="267"/>
    </row>
    <row r="36" spans="1:14" ht="30" hidden="1" customHeight="1">
      <c r="A36" s="260">
        <f t="shared" ref="A36:A42" si="6">A35+0.01</f>
        <v>4.0199999999999996</v>
      </c>
      <c r="B36" s="261" t="s">
        <v>399</v>
      </c>
      <c r="C36" s="262" t="s">
        <v>443</v>
      </c>
      <c r="D36" s="263">
        <v>0</v>
      </c>
      <c r="E36" s="264">
        <f>A.P.U.!S98</f>
        <v>0</v>
      </c>
      <c r="F36" s="264">
        <v>0</v>
      </c>
      <c r="G36" s="264">
        <f t="shared" si="4"/>
        <v>0</v>
      </c>
      <c r="H36" s="265">
        <f t="shared" ref="H36:H46" si="7">D36*F36</f>
        <v>0</v>
      </c>
      <c r="I36" s="259">
        <v>6000</v>
      </c>
      <c r="J36" s="259">
        <f t="shared" si="5"/>
        <v>5400</v>
      </c>
      <c r="K36" s="266"/>
      <c r="L36" s="266"/>
      <c r="N36" s="267"/>
    </row>
    <row r="37" spans="1:14" ht="54" hidden="1" customHeight="1">
      <c r="A37" s="260">
        <f t="shared" si="6"/>
        <v>4.0299999999999994</v>
      </c>
      <c r="B37" s="252" t="str">
        <f>UPPER("Viga de cimentacion en concreto reforzado de 30X 30 incluye formaleta, concreto de 3000psi y acero de (4200kg/cm2)")</f>
        <v>VIGA DE CIMENTACION EN CONCRETO REFORZADO DE 30X 30 INCLUYE FORMALETA, CONCRETO DE 3000PSI Y ACERO DE (4200KG/CM2)</v>
      </c>
      <c r="C37" s="262" t="s">
        <v>3</v>
      </c>
      <c r="D37" s="263">
        <v>0</v>
      </c>
      <c r="E37" s="264">
        <f>A.P.U.!S147</f>
        <v>61000</v>
      </c>
      <c r="F37" s="264">
        <f>A.P.U.!S147</f>
        <v>61000</v>
      </c>
      <c r="G37" s="264">
        <f t="shared" si="4"/>
        <v>0</v>
      </c>
      <c r="H37" s="265">
        <f t="shared" si="7"/>
        <v>0</v>
      </c>
      <c r="I37" s="259">
        <v>9000</v>
      </c>
      <c r="J37" s="259">
        <f t="shared" si="5"/>
        <v>8100</v>
      </c>
      <c r="K37" s="266"/>
      <c r="L37" s="266"/>
      <c r="N37" s="267"/>
    </row>
    <row r="38" spans="1:14" ht="48" hidden="1" customHeight="1">
      <c r="A38" s="260">
        <f t="shared" si="6"/>
        <v>4.0399999999999991</v>
      </c>
      <c r="B38" s="252" t="str">
        <f>UPPER("Viga de cubierta en concreto reforzado de 30X 50 incluye formaleta, concreto de 3000psi y acero de (4200kg/cm2)")</f>
        <v>VIGA DE CUBIERTA EN CONCRETO REFORZADO DE 30X 50 INCLUYE FORMALETA, CONCRETO DE 3000PSI Y ACERO DE (4200KG/CM2)</v>
      </c>
      <c r="C38" s="262" t="s">
        <v>3</v>
      </c>
      <c r="D38" s="263">
        <v>0</v>
      </c>
      <c r="E38" s="264">
        <f>A.P.U.!S196</f>
        <v>104000</v>
      </c>
      <c r="F38" s="264">
        <f>A.P.U.!S196</f>
        <v>104000</v>
      </c>
      <c r="G38" s="264">
        <f t="shared" si="4"/>
        <v>0</v>
      </c>
      <c r="H38" s="265">
        <f t="shared" si="7"/>
        <v>0</v>
      </c>
      <c r="I38" s="259">
        <v>15000</v>
      </c>
      <c r="J38" s="259">
        <f t="shared" si="5"/>
        <v>13500</v>
      </c>
      <c r="K38" s="266"/>
      <c r="L38" s="266"/>
      <c r="N38" s="267"/>
    </row>
    <row r="39" spans="1:14" ht="37.5" hidden="1" customHeight="1">
      <c r="A39" s="260">
        <f t="shared" si="6"/>
        <v>4.0499999999999989</v>
      </c>
      <c r="B39" s="377" t="s">
        <v>452</v>
      </c>
      <c r="C39" s="262" t="s">
        <v>2</v>
      </c>
      <c r="D39" s="263">
        <v>0</v>
      </c>
      <c r="E39" s="264" t="e">
        <f>A.P.U.!S246</f>
        <v>#REF!</v>
      </c>
      <c r="F39" s="264" t="e">
        <f>E39-(E39*A.P.U.!$G$47)</f>
        <v>#REF!</v>
      </c>
      <c r="G39" s="264" t="e">
        <f t="shared" si="4"/>
        <v>#REF!</v>
      </c>
      <c r="H39" s="265" t="e">
        <f t="shared" si="7"/>
        <v>#REF!</v>
      </c>
      <c r="I39" s="259">
        <v>160000</v>
      </c>
      <c r="J39" s="259">
        <f t="shared" si="5"/>
        <v>144000</v>
      </c>
      <c r="K39" s="266"/>
      <c r="L39" s="266"/>
      <c r="N39" s="267"/>
    </row>
    <row r="40" spans="1:14" ht="41.25" hidden="1" customHeight="1">
      <c r="A40" s="260">
        <f t="shared" si="6"/>
        <v>4.0599999999999987</v>
      </c>
      <c r="B40" s="377" t="s">
        <v>453</v>
      </c>
      <c r="C40" s="262" t="s">
        <v>2</v>
      </c>
      <c r="D40" s="263">
        <v>0</v>
      </c>
      <c r="E40" s="264" t="e">
        <f>A.P.U.!S296</f>
        <v>#REF!</v>
      </c>
      <c r="F40" s="264" t="e">
        <f>E40-(E40*A.P.U.!$G$47)</f>
        <v>#REF!</v>
      </c>
      <c r="G40" s="264" t="e">
        <f t="shared" si="4"/>
        <v>#REF!</v>
      </c>
      <c r="H40" s="265" t="e">
        <f t="shared" si="7"/>
        <v>#REF!</v>
      </c>
      <c r="I40" s="259">
        <v>160000</v>
      </c>
      <c r="J40" s="259">
        <f t="shared" si="5"/>
        <v>144000</v>
      </c>
      <c r="K40" s="266"/>
      <c r="L40" s="266"/>
      <c r="N40" s="267"/>
    </row>
    <row r="41" spans="1:14" ht="36" hidden="1" customHeight="1">
      <c r="A41" s="260">
        <f t="shared" si="6"/>
        <v>4.0699999999999985</v>
      </c>
      <c r="B41" s="377" t="s">
        <v>454</v>
      </c>
      <c r="C41" s="262" t="s">
        <v>443</v>
      </c>
      <c r="D41" s="263">
        <v>0</v>
      </c>
      <c r="E41" s="264" t="e">
        <f>A.P.U.!S344</f>
        <v>#REF!</v>
      </c>
      <c r="F41" s="264" t="e">
        <f>E41-(E41*A.P.U.!$G$47)</f>
        <v>#REF!</v>
      </c>
      <c r="G41" s="264" t="e">
        <f t="shared" si="4"/>
        <v>#REF!</v>
      </c>
      <c r="H41" s="265" t="e">
        <f t="shared" si="7"/>
        <v>#REF!</v>
      </c>
      <c r="I41" s="259">
        <v>15000</v>
      </c>
      <c r="J41" s="259">
        <f t="shared" si="5"/>
        <v>13500</v>
      </c>
      <c r="K41" s="266"/>
      <c r="L41" s="266"/>
      <c r="N41" s="267"/>
    </row>
    <row r="42" spans="1:14" ht="38.25" hidden="1" customHeight="1">
      <c r="A42" s="260">
        <f t="shared" si="6"/>
        <v>4.0799999999999983</v>
      </c>
      <c r="B42" s="377" t="s">
        <v>455</v>
      </c>
      <c r="C42" s="262" t="s">
        <v>2</v>
      </c>
      <c r="D42" s="281">
        <v>0</v>
      </c>
      <c r="E42" s="264" t="e">
        <f>A.P.U.!S392</f>
        <v>#REF!</v>
      </c>
      <c r="F42" s="264" t="e">
        <f>E42-(E42*A.P.U.!$G$47)</f>
        <v>#REF!</v>
      </c>
      <c r="G42" s="264" t="e">
        <f t="shared" si="4"/>
        <v>#REF!</v>
      </c>
      <c r="H42" s="265" t="e">
        <f t="shared" si="7"/>
        <v>#REF!</v>
      </c>
      <c r="I42" s="268">
        <v>28000</v>
      </c>
      <c r="J42" s="259">
        <f t="shared" si="5"/>
        <v>25200</v>
      </c>
      <c r="K42" s="266"/>
      <c r="L42" s="266"/>
      <c r="N42" s="267"/>
    </row>
    <row r="43" spans="1:14" ht="59.25" hidden="1" customHeight="1">
      <c r="A43" s="260">
        <f>A42+0.01</f>
        <v>4.0899999999999981</v>
      </c>
      <c r="B43" s="252" t="s">
        <v>348</v>
      </c>
      <c r="C43" s="262" t="s">
        <v>3</v>
      </c>
      <c r="D43" s="281">
        <v>0</v>
      </c>
      <c r="E43" s="264" t="e">
        <f>A.P.U.!S441</f>
        <v>#REF!</v>
      </c>
      <c r="F43" s="264" t="e">
        <f>E43-(E43*A.P.U.!$G$47)</f>
        <v>#REF!</v>
      </c>
      <c r="G43" s="264" t="e">
        <f t="shared" si="4"/>
        <v>#REF!</v>
      </c>
      <c r="H43" s="265" t="e">
        <f t="shared" si="7"/>
        <v>#REF!</v>
      </c>
      <c r="I43" s="268">
        <v>10000</v>
      </c>
      <c r="J43" s="259">
        <f t="shared" si="5"/>
        <v>9000</v>
      </c>
      <c r="K43" s="266"/>
      <c r="L43" s="266"/>
      <c r="N43" s="267"/>
    </row>
    <row r="44" spans="1:14" ht="51" hidden="1" customHeight="1">
      <c r="A44" s="260">
        <f>A43+0.01</f>
        <v>4.0999999999999979</v>
      </c>
      <c r="B44" s="252" t="s">
        <v>349</v>
      </c>
      <c r="C44" s="262" t="s">
        <v>3</v>
      </c>
      <c r="D44" s="281">
        <v>0</v>
      </c>
      <c r="E44" s="264">
        <f>A.P.U.!S490</f>
        <v>99000</v>
      </c>
      <c r="F44" s="264">
        <f>A.P.U.!S490</f>
        <v>99000</v>
      </c>
      <c r="G44" s="264">
        <f t="shared" si="4"/>
        <v>0</v>
      </c>
      <c r="H44" s="265">
        <f t="shared" si="7"/>
        <v>0</v>
      </c>
      <c r="I44" s="268">
        <v>18000</v>
      </c>
      <c r="J44" s="259">
        <f t="shared" si="5"/>
        <v>16200</v>
      </c>
      <c r="K44" s="266"/>
      <c r="L44" s="266"/>
      <c r="N44" s="267"/>
    </row>
    <row r="45" spans="1:14" ht="39.75" hidden="1" customHeight="1">
      <c r="A45" s="260">
        <v>4.1100000000000003</v>
      </c>
      <c r="B45" s="252" t="s">
        <v>354</v>
      </c>
      <c r="C45" s="262" t="s">
        <v>443</v>
      </c>
      <c r="D45" s="281">
        <v>0</v>
      </c>
      <c r="E45" s="248" t="e">
        <f>A.P.U.!S538</f>
        <v>#REF!</v>
      </c>
      <c r="F45" s="264" t="e">
        <f>E45-(E45*A.P.U.!$G$47)</f>
        <v>#REF!</v>
      </c>
      <c r="G45" s="264" t="e">
        <f>F45*D45</f>
        <v>#REF!</v>
      </c>
      <c r="H45" s="265" t="e">
        <f t="shared" si="7"/>
        <v>#REF!</v>
      </c>
      <c r="I45" s="268">
        <v>13800</v>
      </c>
      <c r="J45" s="259">
        <f t="shared" si="5"/>
        <v>12420</v>
      </c>
      <c r="K45" s="266"/>
      <c r="L45" s="266"/>
      <c r="N45" s="267"/>
    </row>
    <row r="46" spans="1:14" ht="39.75" hidden="1" customHeight="1">
      <c r="A46" s="263" t="s">
        <v>417</v>
      </c>
      <c r="B46" s="287" t="str">
        <f>UPPER("Correa en perfil estructural Cajón tipo PHR-C120X60-3mm Calibre 11 incluye instalación y acople a cercha.")</f>
        <v>CORREA EN PERFIL ESTRUCTURAL CAJÓN TIPO PHR-C120X60-3MM CALIBRE 11 INCLUYE INSTALACIÓN Y ACOPLE A CERCHA.</v>
      </c>
      <c r="C46" s="262" t="s">
        <v>3</v>
      </c>
      <c r="D46" s="281">
        <v>0</v>
      </c>
      <c r="E46" s="248"/>
      <c r="F46" s="264">
        <v>22000</v>
      </c>
      <c r="G46" s="264"/>
      <c r="H46" s="265">
        <f t="shared" si="7"/>
        <v>0</v>
      </c>
      <c r="I46" s="268"/>
      <c r="J46" s="259"/>
      <c r="K46" s="266"/>
      <c r="L46" s="266"/>
      <c r="N46" s="267"/>
    </row>
    <row r="47" spans="1:14" hidden="1">
      <c r="A47" s="260"/>
      <c r="B47" s="252"/>
      <c r="C47" s="262"/>
      <c r="D47" s="262"/>
      <c r="F47" s="278" t="s">
        <v>13</v>
      </c>
      <c r="G47" s="264"/>
      <c r="H47" s="275" t="e">
        <f>SUM(H35:H46)</f>
        <v>#REF!</v>
      </c>
      <c r="I47" s="268"/>
      <c r="J47" s="259"/>
      <c r="K47" s="266"/>
      <c r="L47" s="266"/>
      <c r="N47" s="267"/>
    </row>
    <row r="48" spans="1:14" hidden="1">
      <c r="A48" s="258">
        <v>5</v>
      </c>
      <c r="B48" s="718" t="s">
        <v>222</v>
      </c>
      <c r="C48" s="719"/>
      <c r="D48" s="719"/>
      <c r="E48" s="719"/>
      <c r="F48" s="719"/>
      <c r="G48" s="719"/>
      <c r="H48" s="720"/>
      <c r="I48" s="286"/>
      <c r="J48" s="259"/>
      <c r="K48" s="266"/>
      <c r="L48" s="266"/>
      <c r="N48" s="267"/>
    </row>
    <row r="49" spans="1:14" ht="27" hidden="1" customHeight="1">
      <c r="A49" s="260">
        <f>A48+0.01</f>
        <v>5.01</v>
      </c>
      <c r="B49" s="252" t="str">
        <f>UPPER("Muro en mamposteria tipo soga con ladrillo de  6x12x25 mortero de 1:4")</f>
        <v>MURO EN MAMPOSTERIA TIPO SOGA CON LADRILLO DE  6X12X25 MORTERO DE 1:4</v>
      </c>
      <c r="C49" s="262" t="s">
        <v>443</v>
      </c>
      <c r="D49" s="263">
        <v>0</v>
      </c>
      <c r="E49" s="264">
        <f>A.P.U.!AC50</f>
        <v>27135</v>
      </c>
      <c r="F49" s="264">
        <f>A.P.U.!AC50</f>
        <v>27135</v>
      </c>
      <c r="G49" s="264">
        <f>F49*D49</f>
        <v>0</v>
      </c>
      <c r="H49" s="265">
        <f>D49*F49</f>
        <v>0</v>
      </c>
      <c r="I49" s="259">
        <v>5500</v>
      </c>
      <c r="J49" s="259">
        <f>I49*$J$8</f>
        <v>4950</v>
      </c>
      <c r="K49" s="266"/>
      <c r="L49" s="266"/>
      <c r="N49" s="267"/>
    </row>
    <row r="50" spans="1:14" ht="42.75" hidden="1" customHeight="1">
      <c r="A50" s="260">
        <f>A49+0.01</f>
        <v>5.0199999999999996</v>
      </c>
      <c r="B50" s="252" t="str">
        <f>UPPER("Muro en mamposteria E=0.30M  mortero 1:4, ladrillo tolete comun de 7X14X28")</f>
        <v>MURO EN MAMPOSTERIA E=0.30M  MORTERO 1:4, LADRILLO TOLETE COMUN DE 7X14X28</v>
      </c>
      <c r="C50" s="262" t="s">
        <v>443</v>
      </c>
      <c r="D50" s="263">
        <v>0</v>
      </c>
      <c r="E50" s="264" t="e">
        <f>A.P.U.!AC98</f>
        <v>#REF!</v>
      </c>
      <c r="F50" s="264" t="e">
        <f>E50-(E50*A.P.U.!$G$47)</f>
        <v>#REF!</v>
      </c>
      <c r="G50" s="264" t="e">
        <f>F50*D50</f>
        <v>#REF!</v>
      </c>
      <c r="H50" s="265" t="e">
        <f>D50*F50</f>
        <v>#REF!</v>
      </c>
      <c r="I50" s="259">
        <v>6000</v>
      </c>
      <c r="J50" s="259">
        <f>I50*$J$8</f>
        <v>5400</v>
      </c>
      <c r="K50" s="266"/>
      <c r="L50" s="266"/>
      <c r="N50" s="267"/>
    </row>
    <row r="51" spans="1:14" ht="39" hidden="1" customHeight="1">
      <c r="A51" s="260">
        <f>A50+0.01</f>
        <v>5.0299999999999994</v>
      </c>
      <c r="B51" s="252" t="str">
        <f>UPPER("Repello muros morteros 1:3")</f>
        <v>REPELLO MUROS MORTEROS 1:3</v>
      </c>
      <c r="C51" s="262" t="s">
        <v>443</v>
      </c>
      <c r="D51" s="263">
        <v>0</v>
      </c>
      <c r="E51" s="264">
        <f>A.P.U.!AC147</f>
        <v>14821</v>
      </c>
      <c r="F51" s="264">
        <f>A.P.U.!AC147</f>
        <v>14821</v>
      </c>
      <c r="G51" s="264">
        <f>F51*D51</f>
        <v>0</v>
      </c>
      <c r="H51" s="265">
        <f>D51*F51</f>
        <v>0</v>
      </c>
      <c r="I51" s="259">
        <v>3000</v>
      </c>
      <c r="J51" s="259">
        <f>I51*$J$8</f>
        <v>2700</v>
      </c>
      <c r="K51" s="266"/>
      <c r="L51" s="266"/>
      <c r="N51" s="267"/>
    </row>
    <row r="52" spans="1:14" ht="30.75" hidden="1" customHeight="1">
      <c r="A52" s="260">
        <f>A51+0.01</f>
        <v>5.0399999999999991</v>
      </c>
      <c r="B52" s="252" t="str">
        <f>UPPER("Estuco plastico para muros con Estuco plastico de sika")</f>
        <v>ESTUCO PLASTICO PARA MUROS CON ESTUCO PLASTICO DE SIKA</v>
      </c>
      <c r="C52" s="262" t="s">
        <v>443</v>
      </c>
      <c r="D52" s="263">
        <v>0</v>
      </c>
      <c r="E52" s="264">
        <f>A.P.U.!AC196</f>
        <v>4120</v>
      </c>
      <c r="F52" s="264">
        <f>A.P.U.!AC196</f>
        <v>4120</v>
      </c>
      <c r="G52" s="264">
        <f>F52*D52</f>
        <v>0</v>
      </c>
      <c r="H52" s="265">
        <f>D52*F52</f>
        <v>0</v>
      </c>
      <c r="I52" s="259">
        <v>4000</v>
      </c>
      <c r="J52" s="259">
        <f>I52*$J$8</f>
        <v>3600</v>
      </c>
      <c r="K52" s="266"/>
      <c r="L52" s="266"/>
      <c r="N52" s="267"/>
    </row>
    <row r="53" spans="1:14" ht="27" hidden="1" customHeight="1">
      <c r="A53" s="260">
        <f>A52+0.01</f>
        <v>5.0499999999999989</v>
      </c>
      <c r="B53" s="252" t="str">
        <f>UPPER("Pintura blanca tipo vinilo I a 3 manos. ")</f>
        <v xml:space="preserve">PINTURA BLANCA TIPO VINILO I A 3 MANOS. </v>
      </c>
      <c r="C53" s="262" t="s">
        <v>443</v>
      </c>
      <c r="D53" s="263">
        <v>0</v>
      </c>
      <c r="E53" s="264">
        <f>A.P.U.!AC246</f>
        <v>4831</v>
      </c>
      <c r="F53" s="264">
        <f>A.P.U.!AC246</f>
        <v>4831</v>
      </c>
      <c r="G53" s="264">
        <f>F53*D53</f>
        <v>0</v>
      </c>
      <c r="H53" s="265">
        <f>D53*F53</f>
        <v>0</v>
      </c>
      <c r="I53" s="268">
        <v>2000</v>
      </c>
      <c r="J53" s="259">
        <f>I53*$J$8</f>
        <v>1800</v>
      </c>
      <c r="K53" s="266"/>
      <c r="L53" s="266"/>
      <c r="N53" s="267"/>
    </row>
    <row r="54" spans="1:14" hidden="1">
      <c r="H54" s="291"/>
    </row>
    <row r="55" spans="1:14" hidden="1">
      <c r="A55" s="260"/>
      <c r="B55" s="252"/>
      <c r="C55" s="262"/>
      <c r="D55" s="262"/>
      <c r="F55" s="278" t="s">
        <v>13</v>
      </c>
      <c r="G55" s="264"/>
      <c r="H55" s="275" t="e">
        <f>SUM(H49:H54)</f>
        <v>#REF!</v>
      </c>
      <c r="I55" s="268"/>
      <c r="J55" s="259"/>
      <c r="K55" s="266"/>
      <c r="L55" s="266"/>
      <c r="N55" s="267"/>
    </row>
    <row r="56" spans="1:14" ht="24" hidden="1" customHeight="1">
      <c r="A56" s="258">
        <v>6</v>
      </c>
      <c r="B56" s="718" t="s">
        <v>277</v>
      </c>
      <c r="C56" s="719"/>
      <c r="D56" s="719"/>
      <c r="E56" s="719"/>
      <c r="F56" s="719"/>
      <c r="G56" s="719"/>
      <c r="H56" s="720"/>
      <c r="I56" s="286"/>
      <c r="J56" s="259"/>
      <c r="K56" s="266"/>
      <c r="L56" s="266"/>
      <c r="N56" s="267"/>
    </row>
    <row r="57" spans="1:14" ht="52.5" hidden="1" customHeight="1">
      <c r="A57" s="260">
        <f>A56+0.01</f>
        <v>6.01</v>
      </c>
      <c r="B57" s="252" t="s">
        <v>401</v>
      </c>
      <c r="C57" s="262" t="s">
        <v>443</v>
      </c>
      <c r="D57" s="263">
        <v>0</v>
      </c>
      <c r="E57" s="264">
        <f>A.P.U.!AM50</f>
        <v>37000</v>
      </c>
      <c r="F57" s="264">
        <f>A.P.U.!AM50</f>
        <v>37000</v>
      </c>
      <c r="G57" s="264">
        <f>F57*D57</f>
        <v>0</v>
      </c>
      <c r="H57" s="265">
        <f>D57*F57</f>
        <v>0</v>
      </c>
      <c r="I57" s="259">
        <v>8000</v>
      </c>
      <c r="J57" s="259">
        <f t="shared" ref="J57:J62" si="8">I57*$J$8</f>
        <v>7200</v>
      </c>
      <c r="K57" s="266"/>
      <c r="L57" s="266"/>
      <c r="N57" s="267"/>
    </row>
    <row r="58" spans="1:14" ht="38.25" hidden="1" customHeight="1">
      <c r="A58" s="260">
        <f>A57+0.01</f>
        <v>6.02</v>
      </c>
      <c r="B58" s="252" t="str">
        <f>UPPER("Construccion de guardaescobas h=0,07m Y CON MORTERO DE 1:3 granito y recto")</f>
        <v>CONSTRUCCION DE GUARDAESCOBAS H=0,07M Y CON MORTERO DE 1:3 GRANITO Y RECTO</v>
      </c>
      <c r="C58" s="262" t="s">
        <v>3</v>
      </c>
      <c r="D58" s="263">
        <v>0</v>
      </c>
      <c r="E58" s="264">
        <f>A.P.U.!AM98</f>
        <v>14607</v>
      </c>
      <c r="F58" s="264">
        <f>A.P.U.!AM98</f>
        <v>14607</v>
      </c>
      <c r="G58" s="264">
        <f>F58*D58</f>
        <v>0</v>
      </c>
      <c r="H58" s="265">
        <f>D58*F58</f>
        <v>0</v>
      </c>
      <c r="I58" s="259">
        <v>1200</v>
      </c>
      <c r="J58" s="259">
        <f t="shared" si="8"/>
        <v>1080</v>
      </c>
      <c r="K58" s="266"/>
      <c r="L58" s="266"/>
      <c r="N58" s="267"/>
    </row>
    <row r="59" spans="1:14" ht="61.5" hidden="1" customHeight="1">
      <c r="A59" s="260">
        <f>A58+0.01</f>
        <v>6.0299999999999994</v>
      </c>
      <c r="B59" s="252" t="s">
        <v>404</v>
      </c>
      <c r="C59" s="262" t="s">
        <v>443</v>
      </c>
      <c r="D59" s="263">
        <v>0</v>
      </c>
      <c r="E59" s="264">
        <f>A.P.U.!AM147</f>
        <v>37000</v>
      </c>
      <c r="F59" s="264">
        <f>A.P.U.!AM147</f>
        <v>37000</v>
      </c>
      <c r="G59" s="264">
        <f>F59*D59</f>
        <v>0</v>
      </c>
      <c r="H59" s="265">
        <f>D59*F59</f>
        <v>0</v>
      </c>
      <c r="I59" s="259">
        <v>10000</v>
      </c>
      <c r="J59" s="259">
        <f t="shared" si="8"/>
        <v>9000</v>
      </c>
      <c r="K59" s="266"/>
      <c r="L59" s="266"/>
      <c r="N59" s="267"/>
    </row>
    <row r="60" spans="1:14" ht="44.25" hidden="1" customHeight="1">
      <c r="A60" s="260">
        <f>A59+0.01</f>
        <v>6.0399999999999991</v>
      </c>
      <c r="B60" s="252" t="str">
        <f>UPPER("Piso en baldosa  ALFA  café trafico 5 (30 X 30 cm) con mortero de nivelacion incluye destronque pulido y brillado")</f>
        <v>PISO EN BALDOSA  ALFA  CAFÉ TRAFICO 5 (30 X 30 CM) CON MORTERO DE NIVELACION INCLUYE DESTRONQUE PULIDO Y BRILLADO</v>
      </c>
      <c r="C60" s="262" t="s">
        <v>443</v>
      </c>
      <c r="D60" s="263">
        <v>0</v>
      </c>
      <c r="E60" s="264">
        <f>A.P.U.!AM196</f>
        <v>64230</v>
      </c>
      <c r="F60" s="264">
        <f>A.P.U.!AM196</f>
        <v>64230</v>
      </c>
      <c r="G60" s="264">
        <f>F60*D60</f>
        <v>0</v>
      </c>
      <c r="H60" s="265">
        <f>D60*F60</f>
        <v>0</v>
      </c>
      <c r="I60" s="259">
        <v>10000</v>
      </c>
      <c r="J60" s="259">
        <f t="shared" si="8"/>
        <v>9000</v>
      </c>
      <c r="K60" s="266"/>
      <c r="L60" s="266"/>
      <c r="N60" s="267"/>
    </row>
    <row r="61" spans="1:14" ht="48.75" hidden="1" customHeight="1">
      <c r="A61" s="260">
        <f>A60+0.01</f>
        <v>6.0499999999999989</v>
      </c>
      <c r="B61" s="252" t="str">
        <f>UPPER("Piso en caucho sintetico.natural, antideslizante y resistente a la tensión (Estoperol DE 3.5 mm de espesor)")</f>
        <v>PISO EN CAUCHO SINTETICO.NATURAL, ANTIDESLIZANTE Y RESISTENTE A LA TENSIÓN (ESTOPEROL DE 3.5 MM DE ESPESOR)</v>
      </c>
      <c r="C61" s="262" t="s">
        <v>443</v>
      </c>
      <c r="D61" s="281">
        <v>0</v>
      </c>
      <c r="E61" s="264" t="e">
        <f>A.P.U.!$AM$246</f>
        <v>#REF!</v>
      </c>
      <c r="F61" s="264" t="e">
        <f>E61-(E61*A.P.U.!$G$47)</f>
        <v>#REF!</v>
      </c>
      <c r="G61" s="264" t="e">
        <f>F61*D61</f>
        <v>#REF!</v>
      </c>
      <c r="H61" s="265" t="e">
        <f>D61*F61</f>
        <v>#REF!</v>
      </c>
      <c r="I61" s="259">
        <v>9500</v>
      </c>
      <c r="J61" s="259">
        <f t="shared" si="8"/>
        <v>8550</v>
      </c>
      <c r="K61" s="266"/>
      <c r="L61" s="266"/>
      <c r="N61" s="267"/>
    </row>
    <row r="62" spans="1:14" hidden="1">
      <c r="A62" s="260"/>
      <c r="B62" s="252"/>
      <c r="C62" s="262"/>
      <c r="D62" s="262"/>
      <c r="F62" s="278" t="s">
        <v>13</v>
      </c>
      <c r="G62" s="264"/>
      <c r="H62" s="275" t="e">
        <f>SUM(H57:H61)</f>
        <v>#REF!</v>
      </c>
      <c r="I62" s="259"/>
      <c r="J62" s="259">
        <f t="shared" si="8"/>
        <v>0</v>
      </c>
      <c r="K62" s="266"/>
      <c r="L62" s="266"/>
      <c r="N62" s="267"/>
    </row>
    <row r="63" spans="1:14" ht="24.75" hidden="1" customHeight="1">
      <c r="A63" s="260"/>
      <c r="B63" s="252"/>
      <c r="C63" s="262"/>
      <c r="D63" s="262"/>
      <c r="F63" s="278" t="s">
        <v>13</v>
      </c>
      <c r="G63" s="264"/>
      <c r="H63" s="275">
        <v>0</v>
      </c>
      <c r="I63" s="268"/>
      <c r="J63" s="259"/>
      <c r="K63" s="266"/>
      <c r="L63" s="266"/>
      <c r="N63" s="267"/>
    </row>
    <row r="64" spans="1:14" hidden="1">
      <c r="A64" s="258">
        <v>8</v>
      </c>
      <c r="B64" s="294" t="s">
        <v>414</v>
      </c>
      <c r="C64" s="262"/>
      <c r="D64" s="262"/>
      <c r="F64" s="278"/>
      <c r="G64" s="264"/>
      <c r="H64" s="275"/>
      <c r="I64" s="286"/>
      <c r="J64" s="259"/>
      <c r="K64" s="266"/>
      <c r="L64" s="266"/>
      <c r="N64" s="267"/>
    </row>
    <row r="65" spans="1:14" ht="20.25" hidden="1" customHeight="1">
      <c r="A65" s="260">
        <f>A64+0.01</f>
        <v>8.01</v>
      </c>
      <c r="B65" s="252" t="str">
        <f>UPPER("Bajantes aguas lluvias 4 pvc")</f>
        <v>BAJANTES AGUAS LLUVIAS 4 PVC</v>
      </c>
      <c r="C65" s="262" t="s">
        <v>3</v>
      </c>
      <c r="D65" s="263">
        <v>0</v>
      </c>
      <c r="E65" s="264" t="e">
        <f>A.P.U.!BG50</f>
        <v>#REF!</v>
      </c>
      <c r="F65" s="264">
        <v>12550</v>
      </c>
      <c r="G65" s="264">
        <f>F65*D65</f>
        <v>0</v>
      </c>
      <c r="H65" s="265">
        <f>D65*F65</f>
        <v>0</v>
      </c>
      <c r="I65" s="259">
        <v>6500</v>
      </c>
      <c r="J65" s="259">
        <f>I65*$J$8</f>
        <v>5850</v>
      </c>
      <c r="K65" s="266"/>
      <c r="L65" s="266"/>
      <c r="N65" s="267"/>
    </row>
    <row r="66" spans="1:14" ht="30.75" hidden="1" customHeight="1">
      <c r="A66" s="260">
        <f>A65+0.01</f>
        <v>8.02</v>
      </c>
      <c r="B66" s="252" t="s">
        <v>402</v>
      </c>
      <c r="C66" s="262" t="s">
        <v>443</v>
      </c>
      <c r="D66" s="263">
        <v>0</v>
      </c>
      <c r="E66" s="264" t="e">
        <f>A.P.U.!AW246</f>
        <v>#REF!</v>
      </c>
      <c r="F66" s="264" t="e">
        <f>E66-(E66*A.P.U.!$G$47)</f>
        <v>#REF!</v>
      </c>
      <c r="G66" s="264" t="e">
        <f>F66*D66</f>
        <v>#REF!</v>
      </c>
      <c r="H66" s="265" t="e">
        <f>D66*F66</f>
        <v>#REF!</v>
      </c>
      <c r="I66" s="259">
        <v>15000</v>
      </c>
      <c r="J66" s="259">
        <f>I66*$J$8</f>
        <v>13500</v>
      </c>
      <c r="K66" s="266"/>
      <c r="L66" s="266"/>
      <c r="N66" s="267"/>
    </row>
    <row r="67" spans="1:14" ht="21" hidden="1" customHeight="1">
      <c r="A67" s="260"/>
      <c r="B67" s="252"/>
      <c r="C67" s="262"/>
      <c r="D67" s="263"/>
      <c r="E67" s="264"/>
      <c r="F67" s="283" t="s">
        <v>13</v>
      </c>
      <c r="G67" s="264"/>
      <c r="H67" s="275" t="e">
        <f>SUM(H65:H66)</f>
        <v>#REF!</v>
      </c>
      <c r="I67" s="259"/>
      <c r="J67" s="259"/>
      <c r="K67" s="266"/>
      <c r="L67" s="266"/>
      <c r="N67" s="267"/>
    </row>
    <row r="68" spans="1:14" ht="13.5" hidden="1" customHeight="1">
      <c r="A68" s="276">
        <v>9</v>
      </c>
      <c r="B68" s="394" t="s">
        <v>278</v>
      </c>
      <c r="C68" s="391"/>
      <c r="D68" s="391"/>
      <c r="E68" s="391"/>
      <c r="F68" s="391"/>
      <c r="G68" s="391"/>
      <c r="H68" s="392"/>
      <c r="I68" s="259">
        <v>5000</v>
      </c>
      <c r="J68" s="259">
        <f>I68*$J$8</f>
        <v>4500</v>
      </c>
      <c r="K68" s="266"/>
      <c r="L68" s="266"/>
      <c r="N68" s="267"/>
    </row>
    <row r="69" spans="1:14" hidden="1">
      <c r="A69" s="260">
        <f>A68+0.01</f>
        <v>9.01</v>
      </c>
      <c r="B69" s="252" t="str">
        <f>UPPER("Mantenimiento crechas, limpieza y pintura")</f>
        <v>MANTENIMIENTO CRECHAS, LIMPIEZA Y PINTURA</v>
      </c>
      <c r="C69" s="262" t="s">
        <v>3</v>
      </c>
      <c r="D69" s="263">
        <v>0</v>
      </c>
      <c r="E69" s="264" t="e">
        <f>A.P.U.!BG98</f>
        <v>#REF!</v>
      </c>
      <c r="F69" s="264" t="e">
        <f>E69-(E69*A.P.U.!$G$47)</f>
        <v>#REF!</v>
      </c>
      <c r="G69" s="264" t="e">
        <f>F69*D69</f>
        <v>#REF!</v>
      </c>
      <c r="H69" s="265" t="e">
        <f>D69*F69</f>
        <v>#REF!</v>
      </c>
      <c r="I69" s="259">
        <v>3600</v>
      </c>
      <c r="J69" s="259">
        <f>I69*$J$8</f>
        <v>3240</v>
      </c>
      <c r="K69" s="266"/>
      <c r="L69" s="266"/>
      <c r="N69" s="267"/>
    </row>
    <row r="70" spans="1:14" ht="21" hidden="1" customHeight="1">
      <c r="A70" s="260">
        <f>A69+0.01</f>
        <v>9.02</v>
      </c>
      <c r="B70" s="252" t="str">
        <f>UPPER("Mantenimiento canales")</f>
        <v>MANTENIMIENTO CANALES</v>
      </c>
      <c r="C70" s="262" t="s">
        <v>3</v>
      </c>
      <c r="D70" s="263">
        <v>0</v>
      </c>
      <c r="E70" s="264">
        <f>A.P.U.!BG147</f>
        <v>8531.25</v>
      </c>
      <c r="F70" s="264">
        <f>E70-(E70*A.P.U.!$G$47)</f>
        <v>6398.4375</v>
      </c>
      <c r="G70" s="264">
        <f>F70*D70</f>
        <v>0</v>
      </c>
      <c r="H70" s="265">
        <f>D70*F70</f>
        <v>0</v>
      </c>
      <c r="I70" s="259">
        <v>4000</v>
      </c>
      <c r="J70" s="259">
        <f>I70*$J$8</f>
        <v>3600</v>
      </c>
      <c r="K70" s="266"/>
      <c r="L70" s="266"/>
      <c r="N70" s="267"/>
    </row>
    <row r="71" spans="1:14" hidden="1">
      <c r="A71" s="260">
        <v>9.0299999999999994</v>
      </c>
      <c r="B71" s="252" t="str">
        <f>UPPER("Rasqueteado, repello y pintura")</f>
        <v>RASQUETEADO, REPELLO Y PINTURA</v>
      </c>
      <c r="C71" s="262" t="s">
        <v>443</v>
      </c>
      <c r="D71" s="263">
        <v>0</v>
      </c>
      <c r="E71" s="264" t="e">
        <f>A.P.U.!BG246</f>
        <v>#REF!</v>
      </c>
      <c r="F71" s="264" t="e">
        <f>E71-(E71*A.P.U.!$G$47)</f>
        <v>#REF!</v>
      </c>
      <c r="G71" s="264" t="e">
        <f>F71*D71</f>
        <v>#REF!</v>
      </c>
      <c r="H71" s="265" t="e">
        <f>D71*F71</f>
        <v>#REF!</v>
      </c>
      <c r="K71" s="266"/>
      <c r="L71" s="266"/>
      <c r="N71" s="267"/>
    </row>
    <row r="72" spans="1:14" hidden="1">
      <c r="A72" s="295"/>
      <c r="B72" s="296"/>
      <c r="C72" s="297"/>
      <c r="D72" s="297"/>
      <c r="F72" s="283" t="s">
        <v>13</v>
      </c>
      <c r="G72" s="264"/>
      <c r="H72" s="275" t="e">
        <f>SUM(H69:H71)</f>
        <v>#REF!</v>
      </c>
      <c r="K72" s="266"/>
      <c r="L72" s="266"/>
      <c r="N72" s="267"/>
    </row>
    <row r="73" spans="1:14" hidden="1">
      <c r="A73" s="295"/>
      <c r="B73" s="296"/>
      <c r="C73" s="297"/>
      <c r="D73" s="297"/>
      <c r="F73" s="298"/>
      <c r="H73" s="299"/>
      <c r="K73" s="266"/>
      <c r="L73" s="266"/>
      <c r="N73" s="267"/>
    </row>
    <row r="74" spans="1:14" hidden="1">
      <c r="A74" s="295"/>
      <c r="B74" s="296"/>
      <c r="C74" s="712" t="s">
        <v>356</v>
      </c>
      <c r="D74" s="713"/>
      <c r="E74" s="713"/>
      <c r="F74" s="714"/>
      <c r="G74" s="264"/>
      <c r="H74" s="275">
        <v>0</v>
      </c>
      <c r="K74" s="266"/>
      <c r="L74" s="266"/>
      <c r="N74" s="267"/>
    </row>
    <row r="75" spans="1:14" ht="15" customHeight="1">
      <c r="A75" s="260"/>
      <c r="B75" s="373" t="s">
        <v>377</v>
      </c>
      <c r="C75" s="297"/>
      <c r="D75" s="297"/>
      <c r="F75" s="298"/>
      <c r="H75" s="299"/>
      <c r="K75" s="266"/>
      <c r="L75" s="266"/>
      <c r="N75" s="267"/>
    </row>
    <row r="76" spans="1:14" ht="15" customHeight="1">
      <c r="A76" s="249"/>
      <c r="B76" s="249"/>
      <c r="C76" s="249"/>
      <c r="D76" s="249"/>
      <c r="E76" s="249"/>
      <c r="F76" s="249"/>
      <c r="G76" s="249"/>
      <c r="H76" s="300"/>
      <c r="K76" s="266"/>
      <c r="L76" s="266"/>
      <c r="N76" s="267"/>
    </row>
    <row r="77" spans="1:14" ht="19.5" customHeight="1">
      <c r="A77" s="251" t="s">
        <v>9</v>
      </c>
      <c r="B77" s="249"/>
      <c r="C77" s="249"/>
      <c r="D77" s="249"/>
      <c r="E77" s="249"/>
      <c r="F77" s="249"/>
      <c r="G77" s="249"/>
      <c r="H77" s="300"/>
      <c r="K77" s="266"/>
      <c r="L77" s="266"/>
      <c r="N77" s="267"/>
    </row>
    <row r="78" spans="1:14" ht="25.5" customHeight="1">
      <c r="A78" s="244"/>
      <c r="B78" s="252" t="s">
        <v>21</v>
      </c>
      <c r="C78" s="374" t="s">
        <v>10</v>
      </c>
      <c r="D78" s="372" t="s">
        <v>451</v>
      </c>
      <c r="E78" s="375" t="s">
        <v>347</v>
      </c>
      <c r="F78" s="375" t="s">
        <v>76</v>
      </c>
      <c r="G78" s="375" t="s">
        <v>77</v>
      </c>
      <c r="H78" s="376" t="s">
        <v>77</v>
      </c>
      <c r="K78" s="266"/>
      <c r="L78" s="266"/>
      <c r="N78" s="267"/>
    </row>
    <row r="79" spans="1:14">
      <c r="A79" s="301">
        <v>1</v>
      </c>
      <c r="B79" s="715" t="s">
        <v>20</v>
      </c>
      <c r="C79" s="716"/>
      <c r="D79" s="716"/>
      <c r="E79" s="716"/>
      <c r="F79" s="716"/>
      <c r="G79" s="717"/>
      <c r="H79" s="299"/>
      <c r="I79" s="240">
        <v>119186.802</v>
      </c>
      <c r="K79" s="266"/>
      <c r="L79" s="266"/>
      <c r="N79" s="267"/>
    </row>
    <row r="80" spans="1:14">
      <c r="A80" s="302">
        <v>1.0900000000000001</v>
      </c>
      <c r="B80" s="261" t="s">
        <v>163</v>
      </c>
      <c r="C80" s="303" t="s">
        <v>444</v>
      </c>
      <c r="D80" s="304">
        <v>100</v>
      </c>
      <c r="F80" s="264">
        <v>9882</v>
      </c>
      <c r="G80" s="264">
        <v>14.066099999999999</v>
      </c>
      <c r="H80" s="265">
        <f>D80*F80</f>
        <v>988200</v>
      </c>
      <c r="I80" s="240">
        <v>540655.19999999995</v>
      </c>
      <c r="K80" s="266"/>
      <c r="L80" s="266"/>
      <c r="N80" s="267"/>
    </row>
    <row r="81" spans="1:102">
      <c r="A81" s="302">
        <v>1.1000000000000001</v>
      </c>
      <c r="B81" s="261" t="s">
        <v>358</v>
      </c>
      <c r="C81" s="303" t="s">
        <v>443</v>
      </c>
      <c r="D81" s="304">
        <v>200</v>
      </c>
      <c r="F81" s="264">
        <v>1772.6399999999999</v>
      </c>
      <c r="G81" s="264">
        <v>305</v>
      </c>
      <c r="H81" s="265">
        <f>D81*F81</f>
        <v>354528</v>
      </c>
      <c r="I81" s="240">
        <v>117761.81760000001</v>
      </c>
      <c r="K81" s="266"/>
      <c r="L81" s="266"/>
      <c r="N81" s="267"/>
    </row>
    <row r="82" spans="1:102">
      <c r="A82" s="302">
        <v>1.21</v>
      </c>
      <c r="B82" s="305" t="s">
        <v>220</v>
      </c>
      <c r="C82" s="303" t="s">
        <v>443</v>
      </c>
      <c r="D82" s="304">
        <v>10</v>
      </c>
      <c r="F82" s="264">
        <v>8646.75</v>
      </c>
      <c r="G82" s="264">
        <v>32.200000000000003</v>
      </c>
      <c r="H82" s="265">
        <f>D82*F82</f>
        <v>86467.5</v>
      </c>
      <c r="I82" s="240">
        <v>107796.15</v>
      </c>
      <c r="K82" s="266"/>
      <c r="L82" s="266"/>
      <c r="N82" s="267"/>
    </row>
    <row r="83" spans="1:102">
      <c r="A83" s="302">
        <v>1.23</v>
      </c>
      <c r="B83" s="305" t="s">
        <v>359</v>
      </c>
      <c r="C83" s="303" t="s">
        <v>3</v>
      </c>
      <c r="D83" s="304">
        <v>10</v>
      </c>
      <c r="F83" s="264">
        <v>5764.5</v>
      </c>
      <c r="G83" s="264">
        <v>18.7</v>
      </c>
      <c r="H83" s="265">
        <f>D83*F83</f>
        <v>57645</v>
      </c>
      <c r="I83" s="240">
        <v>299754</v>
      </c>
      <c r="K83" s="266"/>
      <c r="L83" s="266"/>
      <c r="N83" s="267"/>
    </row>
    <row r="84" spans="1:102">
      <c r="A84" s="302">
        <v>1.24</v>
      </c>
      <c r="B84" s="305" t="s">
        <v>442</v>
      </c>
      <c r="C84" s="303" t="s">
        <v>444</v>
      </c>
      <c r="D84" s="304">
        <v>100</v>
      </c>
      <c r="F84" s="264">
        <v>9223.2000000000007</v>
      </c>
      <c r="G84" s="264">
        <v>32.5</v>
      </c>
      <c r="H84" s="265">
        <f>D84*F84</f>
        <v>922320.00000000012</v>
      </c>
      <c r="I84" s="240">
        <v>7493.85</v>
      </c>
      <c r="K84" s="266"/>
      <c r="L84" s="266"/>
      <c r="N84" s="267"/>
    </row>
    <row r="85" spans="1:102" s="306" customFormat="1">
      <c r="B85" s="296"/>
      <c r="C85" s="297"/>
      <c r="D85" s="297"/>
      <c r="E85" s="272"/>
      <c r="F85" s="278" t="s">
        <v>13</v>
      </c>
      <c r="G85" s="248"/>
      <c r="H85" s="275">
        <f>SUM(H80:H84)</f>
        <v>2409160.5</v>
      </c>
      <c r="I85" s="307"/>
      <c r="J85" s="308"/>
      <c r="K85" s="308"/>
      <c r="L85" s="309"/>
      <c r="M85" s="310"/>
      <c r="N85" s="309"/>
      <c r="O85" s="309"/>
      <c r="P85" s="309"/>
      <c r="Q85" s="309"/>
      <c r="R85" s="309"/>
      <c r="S85" s="309"/>
      <c r="T85" s="309"/>
      <c r="U85" s="309"/>
      <c r="V85" s="309"/>
      <c r="W85" s="309"/>
      <c r="X85" s="309"/>
      <c r="Y85" s="309"/>
      <c r="Z85" s="309"/>
      <c r="AA85" s="309"/>
      <c r="AB85" s="309"/>
      <c r="AC85" s="309"/>
      <c r="AD85" s="309"/>
      <c r="AE85" s="309"/>
      <c r="AF85" s="309"/>
      <c r="AG85" s="309"/>
      <c r="AH85" s="309"/>
      <c r="AI85" s="309"/>
      <c r="AJ85" s="309"/>
      <c r="AK85" s="309"/>
      <c r="AL85" s="309"/>
      <c r="AM85" s="309"/>
      <c r="AN85" s="309"/>
      <c r="AO85" s="309"/>
      <c r="AP85" s="309"/>
      <c r="AQ85" s="309"/>
      <c r="AR85" s="309"/>
      <c r="AS85" s="309"/>
      <c r="AT85" s="309"/>
      <c r="AU85" s="309"/>
      <c r="AV85" s="309"/>
      <c r="AW85" s="309"/>
      <c r="AX85" s="309"/>
      <c r="AY85" s="309"/>
      <c r="AZ85" s="309"/>
      <c r="BA85" s="309"/>
      <c r="BB85" s="309"/>
      <c r="BC85" s="309"/>
      <c r="BD85" s="309"/>
      <c r="BE85" s="309"/>
      <c r="BF85" s="309"/>
      <c r="BG85" s="309"/>
      <c r="BH85" s="309"/>
      <c r="BI85" s="309"/>
      <c r="BJ85" s="309"/>
      <c r="BK85" s="309"/>
      <c r="BL85" s="309"/>
      <c r="BM85" s="309"/>
      <c r="BN85" s="309"/>
      <c r="BO85" s="309"/>
      <c r="BP85" s="309"/>
      <c r="BQ85" s="309"/>
      <c r="BR85" s="309"/>
      <c r="BS85" s="309"/>
      <c r="BT85" s="309"/>
      <c r="BU85" s="309"/>
      <c r="BV85" s="309"/>
      <c r="BW85" s="309"/>
      <c r="BX85" s="309"/>
      <c r="BY85" s="309"/>
      <c r="BZ85" s="309"/>
      <c r="CA85" s="309"/>
      <c r="CB85" s="309"/>
      <c r="CC85" s="309"/>
      <c r="CD85" s="309"/>
      <c r="CE85" s="309"/>
      <c r="CF85" s="309"/>
      <c r="CG85" s="309"/>
      <c r="CH85" s="309"/>
      <c r="CI85" s="309"/>
      <c r="CJ85" s="309"/>
      <c r="CK85" s="309"/>
      <c r="CL85" s="309"/>
      <c r="CM85" s="309"/>
      <c r="CN85" s="309"/>
      <c r="CO85" s="309"/>
      <c r="CP85" s="309"/>
      <c r="CQ85" s="309"/>
      <c r="CR85" s="309"/>
      <c r="CS85" s="309"/>
      <c r="CT85" s="309"/>
      <c r="CU85" s="309"/>
      <c r="CV85" s="309"/>
      <c r="CW85" s="309"/>
      <c r="CX85" s="309"/>
    </row>
    <row r="86" spans="1:102">
      <c r="A86" s="301">
        <v>3</v>
      </c>
      <c r="B86" s="715" t="s">
        <v>360</v>
      </c>
      <c r="C86" s="716"/>
      <c r="D86" s="716"/>
      <c r="E86" s="716"/>
      <c r="F86" s="716"/>
      <c r="G86" s="717"/>
      <c r="H86" s="311"/>
      <c r="I86" s="240">
        <v>193687.2</v>
      </c>
      <c r="K86" s="266"/>
      <c r="L86" s="266"/>
      <c r="N86" s="267"/>
    </row>
    <row r="87" spans="1:102">
      <c r="A87" s="302">
        <v>3.01</v>
      </c>
      <c r="B87" s="312" t="s">
        <v>361</v>
      </c>
      <c r="C87" s="313" t="s">
        <v>3</v>
      </c>
      <c r="D87" s="314">
        <v>16</v>
      </c>
      <c r="F87" s="264">
        <v>12105.45</v>
      </c>
      <c r="G87" s="264">
        <v>16</v>
      </c>
      <c r="H87" s="265">
        <f>D87*F87</f>
        <v>193687.2</v>
      </c>
      <c r="I87" s="240">
        <v>61597.8</v>
      </c>
      <c r="K87" s="266"/>
      <c r="L87" s="266"/>
      <c r="N87" s="267"/>
    </row>
    <row r="88" spans="1:102">
      <c r="A88" s="302">
        <v>3.02</v>
      </c>
      <c r="B88" s="261" t="s">
        <v>381</v>
      </c>
      <c r="C88" s="303" t="s">
        <v>2</v>
      </c>
      <c r="D88" s="304">
        <v>2</v>
      </c>
      <c r="F88" s="264">
        <v>56700</v>
      </c>
      <c r="G88" s="264">
        <v>2</v>
      </c>
      <c r="H88" s="265">
        <f t="shared" ref="H88:H95" si="9">D88*F88</f>
        <v>113400</v>
      </c>
      <c r="I88" s="240">
        <v>46098.92</v>
      </c>
      <c r="K88" s="266"/>
      <c r="L88" s="266"/>
      <c r="N88" s="267"/>
    </row>
    <row r="89" spans="1:102">
      <c r="A89" s="302">
        <v>3.03</v>
      </c>
      <c r="B89" s="261" t="s">
        <v>379</v>
      </c>
      <c r="C89" s="303" t="s">
        <v>2</v>
      </c>
      <c r="D89" s="304">
        <v>3</v>
      </c>
      <c r="F89" s="264">
        <v>68200</v>
      </c>
      <c r="G89" s="264">
        <v>1</v>
      </c>
      <c r="H89" s="265">
        <f t="shared" si="9"/>
        <v>204600</v>
      </c>
      <c r="I89" s="240">
        <v>15153.872413793104</v>
      </c>
      <c r="K89" s="266"/>
      <c r="L89" s="266"/>
      <c r="N89" s="267"/>
    </row>
    <row r="90" spans="1:102">
      <c r="A90" s="302">
        <v>3.04</v>
      </c>
      <c r="B90" s="261" t="s">
        <v>380</v>
      </c>
      <c r="C90" s="303" t="s">
        <v>3</v>
      </c>
      <c r="D90" s="304">
        <v>2</v>
      </c>
      <c r="F90" s="264">
        <v>10000</v>
      </c>
      <c r="G90" s="264">
        <v>2</v>
      </c>
      <c r="H90" s="265">
        <f t="shared" si="9"/>
        <v>20000</v>
      </c>
      <c r="I90" s="240">
        <v>200806.27862068967</v>
      </c>
      <c r="K90" s="266"/>
      <c r="L90" s="266"/>
      <c r="N90" s="267"/>
    </row>
    <row r="91" spans="1:102">
      <c r="A91" s="302">
        <v>3.05</v>
      </c>
      <c r="B91" s="261" t="s">
        <v>382</v>
      </c>
      <c r="C91" s="303" t="s">
        <v>3</v>
      </c>
      <c r="D91" s="304">
        <v>16</v>
      </c>
      <c r="F91" s="264">
        <v>14000</v>
      </c>
      <c r="G91" s="264">
        <v>16</v>
      </c>
      <c r="H91" s="265">
        <f t="shared" si="9"/>
        <v>224000</v>
      </c>
      <c r="I91" s="240">
        <v>44604.82666666666</v>
      </c>
      <c r="K91" s="266"/>
      <c r="L91" s="266"/>
      <c r="N91" s="267"/>
    </row>
    <row r="92" spans="1:102">
      <c r="A92" s="302">
        <v>3.06</v>
      </c>
      <c r="B92" s="261" t="s">
        <v>362</v>
      </c>
      <c r="C92" s="303" t="s">
        <v>2</v>
      </c>
      <c r="D92" s="304">
        <v>2</v>
      </c>
      <c r="F92" s="264">
        <v>22302.41333333333</v>
      </c>
      <c r="G92" s="264">
        <v>2</v>
      </c>
      <c r="H92" s="265">
        <f t="shared" si="9"/>
        <v>44604.82666666666</v>
      </c>
      <c r="I92" s="240">
        <v>217648.122</v>
      </c>
      <c r="K92" s="266"/>
      <c r="L92" s="266"/>
      <c r="N92" s="267"/>
    </row>
    <row r="93" spans="1:102" ht="24">
      <c r="A93" s="302">
        <v>3.07</v>
      </c>
      <c r="B93" s="293" t="s">
        <v>392</v>
      </c>
      <c r="C93" s="303" t="s">
        <v>2</v>
      </c>
      <c r="D93" s="304">
        <v>1</v>
      </c>
      <c r="F93" s="264">
        <v>256458</v>
      </c>
      <c r="G93" s="264">
        <v>1</v>
      </c>
      <c r="H93" s="265">
        <f t="shared" si="9"/>
        <v>256458</v>
      </c>
      <c r="I93" s="240">
        <v>79757.5</v>
      </c>
      <c r="K93" s="266"/>
      <c r="L93" s="266"/>
      <c r="N93" s="267"/>
    </row>
    <row r="94" spans="1:102">
      <c r="A94" s="302">
        <v>3.08</v>
      </c>
      <c r="B94" s="261" t="s">
        <v>383</v>
      </c>
      <c r="C94" s="303" t="s">
        <v>2</v>
      </c>
      <c r="D94" s="304">
        <v>1</v>
      </c>
      <c r="F94" s="264">
        <v>79757.5</v>
      </c>
      <c r="G94" s="264">
        <v>1</v>
      </c>
      <c r="H94" s="265">
        <f t="shared" si="9"/>
        <v>79757.5</v>
      </c>
      <c r="I94" s="240">
        <v>163388.5</v>
      </c>
      <c r="K94" s="266"/>
      <c r="L94" s="266"/>
      <c r="N94" s="267"/>
    </row>
    <row r="95" spans="1:102">
      <c r="A95" s="302">
        <v>3.09</v>
      </c>
      <c r="B95" s="261" t="s">
        <v>405</v>
      </c>
      <c r="C95" s="303" t="s">
        <v>2</v>
      </c>
      <c r="D95" s="304">
        <v>1</v>
      </c>
      <c r="F95" s="264">
        <v>163388.5</v>
      </c>
      <c r="G95" s="264">
        <v>1</v>
      </c>
      <c r="H95" s="265">
        <f t="shared" si="9"/>
        <v>163388.5</v>
      </c>
      <c r="K95" s="266"/>
      <c r="L95" s="266"/>
      <c r="N95" s="267"/>
    </row>
    <row r="96" spans="1:102" s="306" customFormat="1">
      <c r="B96" s="296"/>
      <c r="C96" s="297"/>
      <c r="D96" s="297"/>
      <c r="E96" s="272"/>
      <c r="F96" s="278" t="s">
        <v>13</v>
      </c>
      <c r="G96" s="248"/>
      <c r="H96" s="299">
        <f>SUM(H87:H95)</f>
        <v>1299896.0266666666</v>
      </c>
      <c r="I96" s="307"/>
      <c r="J96" s="308"/>
      <c r="K96" s="308"/>
      <c r="L96" s="309"/>
      <c r="M96" s="310"/>
      <c r="N96" s="309"/>
      <c r="O96" s="309"/>
      <c r="P96" s="309"/>
      <c r="Q96" s="309"/>
      <c r="R96" s="309"/>
      <c r="S96" s="309"/>
      <c r="T96" s="309"/>
      <c r="U96" s="309"/>
      <c r="V96" s="309"/>
      <c r="W96" s="309"/>
      <c r="X96" s="309"/>
      <c r="Y96" s="309"/>
      <c r="Z96" s="309"/>
      <c r="AA96" s="309"/>
      <c r="AB96" s="309"/>
      <c r="AC96" s="309"/>
      <c r="AD96" s="309"/>
      <c r="AE96" s="309"/>
      <c r="AF96" s="309"/>
      <c r="AG96" s="309"/>
      <c r="AH96" s="309"/>
      <c r="AI96" s="309"/>
      <c r="AJ96" s="309"/>
      <c r="AK96" s="309"/>
      <c r="AL96" s="309"/>
      <c r="AM96" s="309"/>
      <c r="AN96" s="309"/>
      <c r="AO96" s="309"/>
      <c r="AP96" s="309"/>
      <c r="AQ96" s="309"/>
      <c r="AR96" s="309"/>
      <c r="AS96" s="309"/>
      <c r="AT96" s="309"/>
      <c r="AU96" s="309"/>
      <c r="AV96" s="309"/>
      <c r="AW96" s="309"/>
      <c r="AX96" s="309"/>
      <c r="AY96" s="309"/>
      <c r="AZ96" s="309"/>
      <c r="BA96" s="309"/>
      <c r="BB96" s="309"/>
      <c r="BC96" s="309"/>
      <c r="BD96" s="309"/>
      <c r="BE96" s="309"/>
      <c r="BF96" s="309"/>
      <c r="BG96" s="309"/>
      <c r="BH96" s="309"/>
      <c r="BI96" s="309"/>
      <c r="BJ96" s="309"/>
      <c r="BK96" s="309"/>
      <c r="BL96" s="309"/>
      <c r="BM96" s="309"/>
      <c r="BN96" s="309"/>
      <c r="BO96" s="309"/>
      <c r="BP96" s="309"/>
      <c r="BQ96" s="309"/>
      <c r="BR96" s="309"/>
      <c r="BS96" s="309"/>
      <c r="BT96" s="309"/>
      <c r="BU96" s="309"/>
      <c r="BV96" s="309"/>
      <c r="BW96" s="309"/>
      <c r="BX96" s="309"/>
      <c r="BY96" s="309"/>
      <c r="BZ96" s="309"/>
      <c r="CA96" s="309"/>
      <c r="CB96" s="309"/>
      <c r="CC96" s="309"/>
      <c r="CD96" s="309"/>
      <c r="CE96" s="309"/>
      <c r="CF96" s="309"/>
      <c r="CG96" s="309"/>
      <c r="CH96" s="309"/>
      <c r="CI96" s="309"/>
      <c r="CJ96" s="309"/>
      <c r="CK96" s="309"/>
      <c r="CL96" s="309"/>
      <c r="CM96" s="309"/>
      <c r="CN96" s="309"/>
      <c r="CO96" s="309"/>
      <c r="CP96" s="309"/>
      <c r="CQ96" s="309"/>
      <c r="CR96" s="309"/>
      <c r="CS96" s="309"/>
      <c r="CT96" s="309"/>
      <c r="CU96" s="309"/>
      <c r="CV96" s="309"/>
      <c r="CW96" s="309"/>
      <c r="CX96" s="309"/>
    </row>
    <row r="97" spans="1:102">
      <c r="A97" s="301">
        <v>4</v>
      </c>
      <c r="B97" s="715" t="s">
        <v>221</v>
      </c>
      <c r="C97" s="716"/>
      <c r="D97" s="716"/>
      <c r="E97" s="716"/>
      <c r="F97" s="716"/>
      <c r="G97" s="717"/>
      <c r="H97" s="311"/>
      <c r="I97" s="240">
        <v>3608816.3640000005</v>
      </c>
      <c r="K97" s="266"/>
      <c r="L97" s="266"/>
      <c r="N97" s="267"/>
    </row>
    <row r="98" spans="1:102">
      <c r="A98" s="302" t="e">
        <f>#REF!+0.01</f>
        <v>#REF!</v>
      </c>
      <c r="B98" s="261" t="s">
        <v>363</v>
      </c>
      <c r="C98" s="303" t="s">
        <v>3</v>
      </c>
      <c r="D98" s="304">
        <v>80</v>
      </c>
      <c r="F98" s="264">
        <v>76067</v>
      </c>
      <c r="G98" s="264">
        <v>80</v>
      </c>
      <c r="H98" s="265">
        <f t="shared" ref="H98:H104" si="10">D98*F98</f>
        <v>6085360</v>
      </c>
      <c r="I98" s="240">
        <v>8592528.3200000003</v>
      </c>
      <c r="K98" s="266"/>
      <c r="L98" s="266"/>
      <c r="N98" s="267"/>
    </row>
    <row r="99" spans="1:102">
      <c r="A99" s="302" t="e">
        <f t="shared" ref="A99:A104" si="11">A98+0.01</f>
        <v>#REF!</v>
      </c>
      <c r="B99" s="261" t="s">
        <v>364</v>
      </c>
      <c r="C99" s="303" t="s">
        <v>3</v>
      </c>
      <c r="D99" s="304">
        <v>112.96</v>
      </c>
      <c r="F99" s="264">
        <v>76067</v>
      </c>
      <c r="G99" s="264">
        <v>112.96</v>
      </c>
      <c r="H99" s="265">
        <f t="shared" si="10"/>
        <v>8592528.3200000003</v>
      </c>
      <c r="I99" s="240">
        <v>33703232</v>
      </c>
      <c r="K99" s="266"/>
      <c r="L99" s="266"/>
      <c r="N99" s="267"/>
    </row>
    <row r="100" spans="1:102" ht="24">
      <c r="A100" s="302" t="e">
        <f t="shared" si="11"/>
        <v>#REF!</v>
      </c>
      <c r="B100" s="378" t="s">
        <v>456</v>
      </c>
      <c r="C100" s="262" t="s">
        <v>443</v>
      </c>
      <c r="D100" s="304">
        <v>178</v>
      </c>
      <c r="F100" s="264">
        <v>189344</v>
      </c>
      <c r="G100" s="264">
        <v>178</v>
      </c>
      <c r="H100" s="265">
        <f t="shared" si="10"/>
        <v>33703232</v>
      </c>
      <c r="I100" s="240">
        <v>8208476.2240000004</v>
      </c>
      <c r="K100" s="266"/>
      <c r="L100" s="266"/>
      <c r="N100" s="267"/>
    </row>
    <row r="101" spans="1:102">
      <c r="A101" s="302" t="e">
        <f t="shared" si="11"/>
        <v>#REF!</v>
      </c>
      <c r="B101" s="261" t="s">
        <v>365</v>
      </c>
      <c r="C101" s="303" t="s">
        <v>3</v>
      </c>
      <c r="D101" s="304">
        <v>25.61</v>
      </c>
      <c r="F101" s="264">
        <v>320518.40000000002</v>
      </c>
      <c r="G101" s="264">
        <v>25.61</v>
      </c>
      <c r="H101" s="265">
        <f t="shared" si="10"/>
        <v>8208476.2240000004</v>
      </c>
      <c r="I101" s="240">
        <v>619280.6925</v>
      </c>
      <c r="K101" s="266"/>
      <c r="L101" s="266"/>
      <c r="N101" s="267"/>
    </row>
    <row r="102" spans="1:102">
      <c r="A102" s="302" t="e">
        <f t="shared" si="11"/>
        <v>#REF!</v>
      </c>
      <c r="B102" s="293" t="s">
        <v>366</v>
      </c>
      <c r="C102" s="262" t="s">
        <v>443</v>
      </c>
      <c r="D102" s="304">
        <v>11.45</v>
      </c>
      <c r="F102" s="264">
        <v>54085.65</v>
      </c>
      <c r="G102" s="264">
        <v>11.45</v>
      </c>
      <c r="H102" s="265">
        <f t="shared" si="10"/>
        <v>619280.6925</v>
      </c>
      <c r="I102" s="240">
        <v>5633883.2475000005</v>
      </c>
      <c r="K102" s="266"/>
      <c r="L102" s="266"/>
      <c r="N102" s="267"/>
    </row>
    <row r="103" spans="1:102">
      <c r="A103" s="302" t="e">
        <f t="shared" si="11"/>
        <v>#REF!</v>
      </c>
      <c r="B103" s="293" t="s">
        <v>367</v>
      </c>
      <c r="C103" s="262" t="s">
        <v>3</v>
      </c>
      <c r="D103" s="315">
        <v>126.93</v>
      </c>
      <c r="F103" s="264">
        <v>44385.75</v>
      </c>
      <c r="G103" s="264">
        <v>126.93</v>
      </c>
      <c r="H103" s="265">
        <f t="shared" si="10"/>
        <v>5633883.2475000005</v>
      </c>
      <c r="I103" s="240">
        <v>932781.21349999995</v>
      </c>
      <c r="K103" s="266"/>
      <c r="L103" s="266"/>
      <c r="N103" s="267"/>
    </row>
    <row r="104" spans="1:102">
      <c r="A104" s="302" t="e">
        <f t="shared" si="11"/>
        <v>#REF!</v>
      </c>
      <c r="B104" s="293" t="s">
        <v>368</v>
      </c>
      <c r="C104" s="262" t="s">
        <v>3</v>
      </c>
      <c r="D104" s="315">
        <v>68.63</v>
      </c>
      <c r="F104" s="264">
        <v>13591.45</v>
      </c>
      <c r="G104" s="264">
        <v>68.63</v>
      </c>
      <c r="H104" s="265">
        <f t="shared" si="10"/>
        <v>932781.21349999995</v>
      </c>
      <c r="K104" s="266"/>
      <c r="L104" s="266"/>
      <c r="N104" s="267"/>
    </row>
    <row r="105" spans="1:102" s="306" customFormat="1">
      <c r="B105" s="316"/>
      <c r="C105" s="297"/>
      <c r="D105" s="297"/>
      <c r="E105" s="272"/>
      <c r="F105" s="278" t="s">
        <v>13</v>
      </c>
      <c r="G105" s="248"/>
      <c r="H105" s="299">
        <f>SUM(H98:H104)</f>
        <v>63775541.697500005</v>
      </c>
      <c r="I105" s="307"/>
      <c r="J105" s="308"/>
      <c r="K105" s="308"/>
      <c r="L105" s="309"/>
      <c r="M105" s="310"/>
      <c r="N105" s="309"/>
      <c r="O105" s="309"/>
      <c r="P105" s="309"/>
      <c r="Q105" s="309"/>
      <c r="R105" s="309"/>
      <c r="S105" s="309"/>
      <c r="T105" s="309"/>
      <c r="U105" s="309"/>
      <c r="V105" s="309"/>
      <c r="W105" s="309"/>
      <c r="X105" s="309"/>
      <c r="Y105" s="309"/>
      <c r="Z105" s="309"/>
      <c r="AA105" s="309"/>
      <c r="AB105" s="309"/>
      <c r="AC105" s="309"/>
      <c r="AD105" s="309"/>
      <c r="AE105" s="309"/>
      <c r="AF105" s="309"/>
      <c r="AG105" s="309"/>
      <c r="AH105" s="309"/>
      <c r="AI105" s="309"/>
      <c r="AJ105" s="309"/>
      <c r="AK105" s="309"/>
      <c r="AL105" s="309"/>
      <c r="AM105" s="309"/>
      <c r="AN105" s="309"/>
      <c r="AO105" s="309"/>
      <c r="AP105" s="309"/>
      <c r="AQ105" s="309"/>
      <c r="AR105" s="309"/>
      <c r="AS105" s="309"/>
      <c r="AT105" s="309"/>
      <c r="AU105" s="309"/>
      <c r="AV105" s="309"/>
      <c r="AW105" s="309"/>
      <c r="AX105" s="309"/>
      <c r="AY105" s="309"/>
      <c r="AZ105" s="309"/>
      <c r="BA105" s="309"/>
      <c r="BB105" s="309"/>
      <c r="BC105" s="309"/>
      <c r="BD105" s="309"/>
      <c r="BE105" s="309"/>
      <c r="BF105" s="309"/>
      <c r="BG105" s="309"/>
      <c r="BH105" s="309"/>
      <c r="BI105" s="309"/>
      <c r="BJ105" s="309"/>
      <c r="BK105" s="309"/>
      <c r="BL105" s="309"/>
      <c r="BM105" s="309"/>
      <c r="BN105" s="309"/>
      <c r="BO105" s="309"/>
      <c r="BP105" s="309"/>
      <c r="BQ105" s="309"/>
      <c r="BR105" s="309"/>
      <c r="BS105" s="309"/>
      <c r="BT105" s="309"/>
      <c r="BU105" s="309"/>
      <c r="BV105" s="309"/>
      <c r="BW105" s="309"/>
      <c r="BX105" s="309"/>
      <c r="BY105" s="309"/>
      <c r="BZ105" s="309"/>
      <c r="CA105" s="309"/>
      <c r="CB105" s="309"/>
      <c r="CC105" s="309"/>
      <c r="CD105" s="309"/>
      <c r="CE105" s="309"/>
      <c r="CF105" s="309"/>
      <c r="CG105" s="309"/>
      <c r="CH105" s="309"/>
      <c r="CI105" s="309"/>
      <c r="CJ105" s="309"/>
      <c r="CK105" s="309"/>
      <c r="CL105" s="309"/>
      <c r="CM105" s="309"/>
      <c r="CN105" s="309"/>
      <c r="CO105" s="309"/>
      <c r="CP105" s="309"/>
      <c r="CQ105" s="309"/>
      <c r="CR105" s="309"/>
      <c r="CS105" s="309"/>
      <c r="CT105" s="309"/>
      <c r="CU105" s="309"/>
      <c r="CV105" s="309"/>
      <c r="CW105" s="309"/>
      <c r="CX105" s="309"/>
    </row>
    <row r="106" spans="1:102">
      <c r="A106" s="301">
        <v>5</v>
      </c>
      <c r="B106" s="710" t="s">
        <v>413</v>
      </c>
      <c r="C106" s="710"/>
      <c r="D106" s="710"/>
      <c r="E106" s="710"/>
      <c r="F106" s="710"/>
      <c r="G106" s="710"/>
      <c r="H106" s="311"/>
      <c r="I106" s="240">
        <v>1443057.4015000002</v>
      </c>
      <c r="K106" s="266"/>
      <c r="L106" s="266"/>
      <c r="N106" s="267"/>
    </row>
    <row r="107" spans="1:102">
      <c r="A107" s="302">
        <v>5.01</v>
      </c>
      <c r="B107" s="261" t="s">
        <v>369</v>
      </c>
      <c r="C107" s="262" t="s">
        <v>443</v>
      </c>
      <c r="D107" s="304">
        <v>46.67</v>
      </c>
      <c r="F107" s="264">
        <f>F49</f>
        <v>27135</v>
      </c>
      <c r="G107" s="264">
        <v>46.67</v>
      </c>
      <c r="H107" s="265">
        <f>D107*F107</f>
        <v>1266390.45</v>
      </c>
      <c r="I107" s="240">
        <v>754345.87800000003</v>
      </c>
      <c r="K107" s="266"/>
      <c r="L107" s="266"/>
      <c r="N107" s="267"/>
    </row>
    <row r="108" spans="1:102">
      <c r="A108" s="302">
        <v>5.0199999999999996</v>
      </c>
      <c r="B108" s="261" t="s">
        <v>415</v>
      </c>
      <c r="C108" s="262" t="s">
        <v>443</v>
      </c>
      <c r="D108" s="304">
        <v>93.34</v>
      </c>
      <c r="F108" s="264">
        <f>F51</f>
        <v>14821</v>
      </c>
      <c r="G108" s="264">
        <v>93.34</v>
      </c>
      <c r="H108" s="265">
        <f>D108*F108</f>
        <v>1383392.1400000001</v>
      </c>
      <c r="I108" s="240">
        <v>840676.04400000011</v>
      </c>
      <c r="K108" s="266"/>
      <c r="L108" s="266"/>
      <c r="N108" s="267"/>
    </row>
    <row r="109" spans="1:102">
      <c r="A109" s="302">
        <v>5.03</v>
      </c>
      <c r="B109" s="261" t="s">
        <v>370</v>
      </c>
      <c r="C109" s="262" t="s">
        <v>443</v>
      </c>
      <c r="D109" s="304">
        <v>93.34</v>
      </c>
      <c r="F109" s="264">
        <f>F52</f>
        <v>4120</v>
      </c>
      <c r="G109" s="264">
        <v>93.34</v>
      </c>
      <c r="H109" s="265">
        <f>D109*F109</f>
        <v>384560.8</v>
      </c>
      <c r="I109" s="240">
        <v>491509.77200000006</v>
      </c>
      <c r="K109" s="266"/>
      <c r="L109" s="266"/>
      <c r="N109" s="267"/>
    </row>
    <row r="110" spans="1:102">
      <c r="A110" s="302">
        <v>5.04</v>
      </c>
      <c r="B110" s="261" t="s">
        <v>386</v>
      </c>
      <c r="C110" s="262" t="s">
        <v>443</v>
      </c>
      <c r="D110" s="304">
        <v>93.34</v>
      </c>
      <c r="F110" s="264">
        <f>F53</f>
        <v>4831</v>
      </c>
      <c r="G110" s="264">
        <v>93.34</v>
      </c>
      <c r="H110" s="265">
        <f>D110*F110</f>
        <v>450925.54000000004</v>
      </c>
      <c r="K110" s="266"/>
      <c r="L110" s="266"/>
      <c r="N110" s="267"/>
    </row>
    <row r="111" spans="1:102" s="306" customFormat="1">
      <c r="B111" s="261"/>
      <c r="C111" s="297"/>
      <c r="D111" s="297"/>
      <c r="E111" s="272"/>
      <c r="F111" s="278" t="s">
        <v>13</v>
      </c>
      <c r="G111" s="248"/>
      <c r="H111" s="275">
        <f>SUM(H107:H110)</f>
        <v>3485268.9299999997</v>
      </c>
      <c r="I111" s="307"/>
      <c r="J111" s="308"/>
      <c r="K111" s="308"/>
      <c r="L111" s="309"/>
      <c r="M111" s="310"/>
      <c r="N111" s="309"/>
      <c r="O111" s="309"/>
      <c r="P111" s="309"/>
      <c r="Q111" s="309"/>
      <c r="R111" s="309"/>
      <c r="S111" s="309"/>
      <c r="T111" s="309"/>
      <c r="U111" s="309"/>
      <c r="V111" s="309"/>
      <c r="W111" s="309"/>
      <c r="X111" s="309"/>
      <c r="Y111" s="309"/>
      <c r="Z111" s="309"/>
      <c r="AA111" s="309"/>
      <c r="AB111" s="309"/>
      <c r="AC111" s="309"/>
      <c r="AD111" s="309"/>
      <c r="AE111" s="309"/>
      <c r="AF111" s="309"/>
      <c r="AG111" s="309"/>
      <c r="AH111" s="309"/>
      <c r="AI111" s="309"/>
      <c r="AJ111" s="309"/>
      <c r="AK111" s="309"/>
      <c r="AL111" s="309"/>
      <c r="AM111" s="309"/>
      <c r="AN111" s="309"/>
      <c r="AO111" s="309"/>
      <c r="AP111" s="309"/>
      <c r="AQ111" s="309"/>
      <c r="AR111" s="309"/>
      <c r="AS111" s="309"/>
      <c r="AT111" s="309"/>
      <c r="AU111" s="309"/>
      <c r="AV111" s="309"/>
      <c r="AW111" s="309"/>
      <c r="AX111" s="309"/>
      <c r="AY111" s="309"/>
      <c r="AZ111" s="309"/>
      <c r="BA111" s="309"/>
      <c r="BB111" s="309"/>
      <c r="BC111" s="309"/>
      <c r="BD111" s="309"/>
      <c r="BE111" s="309"/>
      <c r="BF111" s="309"/>
      <c r="BG111" s="309"/>
      <c r="BH111" s="309"/>
      <c r="BI111" s="309"/>
      <c r="BJ111" s="309"/>
      <c r="BK111" s="309"/>
      <c r="BL111" s="309"/>
      <c r="BM111" s="309"/>
      <c r="BN111" s="309"/>
      <c r="BO111" s="309"/>
      <c r="BP111" s="309"/>
      <c r="BQ111" s="309"/>
      <c r="BR111" s="309"/>
      <c r="BS111" s="309"/>
      <c r="BT111" s="309"/>
      <c r="BU111" s="309"/>
      <c r="BV111" s="309"/>
      <c r="BW111" s="309"/>
      <c r="BX111" s="309"/>
      <c r="BY111" s="309"/>
      <c r="BZ111" s="309"/>
      <c r="CA111" s="309"/>
      <c r="CB111" s="309"/>
      <c r="CC111" s="309"/>
      <c r="CD111" s="309"/>
      <c r="CE111" s="309"/>
      <c r="CF111" s="309"/>
      <c r="CG111" s="309"/>
      <c r="CH111" s="309"/>
      <c r="CI111" s="309"/>
      <c r="CJ111" s="309"/>
      <c r="CK111" s="309"/>
      <c r="CL111" s="309"/>
      <c r="CM111" s="309"/>
      <c r="CN111" s="309"/>
      <c r="CO111" s="309"/>
      <c r="CP111" s="309"/>
      <c r="CQ111" s="309"/>
      <c r="CR111" s="309"/>
      <c r="CS111" s="309"/>
      <c r="CT111" s="309"/>
      <c r="CU111" s="309"/>
      <c r="CV111" s="309"/>
      <c r="CW111" s="309"/>
      <c r="CX111" s="309"/>
    </row>
    <row r="112" spans="1:102">
      <c r="A112" s="301">
        <v>6</v>
      </c>
      <c r="B112" s="390" t="s">
        <v>277</v>
      </c>
      <c r="C112" s="390"/>
      <c r="D112" s="390"/>
      <c r="E112" s="390"/>
      <c r="F112" s="390"/>
      <c r="G112" s="390"/>
      <c r="H112" s="311"/>
      <c r="I112" s="240">
        <v>6532368</v>
      </c>
      <c r="K112" s="266"/>
      <c r="L112" s="266"/>
      <c r="N112" s="267"/>
    </row>
    <row r="113" spans="1:102">
      <c r="A113" s="302">
        <v>6.01</v>
      </c>
      <c r="B113" s="252" t="s">
        <v>401</v>
      </c>
      <c r="C113" s="262" t="s">
        <v>443</v>
      </c>
      <c r="D113" s="304">
        <v>115</v>
      </c>
      <c r="F113" s="264">
        <f>F57</f>
        <v>37000</v>
      </c>
      <c r="G113" s="264">
        <v>115</v>
      </c>
      <c r="H113" s="265">
        <f>D113*F113</f>
        <v>4255000</v>
      </c>
      <c r="I113" s="240">
        <v>408463.31999999995</v>
      </c>
      <c r="K113" s="266"/>
      <c r="L113" s="266"/>
      <c r="N113" s="267"/>
    </row>
    <row r="114" spans="1:102" ht="18.75" customHeight="1">
      <c r="A114" s="302">
        <v>6.02</v>
      </c>
      <c r="B114" s="261" t="s">
        <v>371</v>
      </c>
      <c r="C114" s="262" t="s">
        <v>443</v>
      </c>
      <c r="D114" s="304">
        <v>8.1999999999999993</v>
      </c>
      <c r="F114" s="264">
        <v>49813</v>
      </c>
      <c r="G114" s="264">
        <v>8.1999999999999993</v>
      </c>
      <c r="H114" s="265">
        <f>D114*F114</f>
        <v>408466.6</v>
      </c>
      <c r="I114" s="240">
        <v>262998.66959999996</v>
      </c>
      <c r="K114" s="266"/>
      <c r="L114" s="266"/>
      <c r="N114" s="267"/>
    </row>
    <row r="115" spans="1:102" ht="24">
      <c r="A115" s="302">
        <v>6.03</v>
      </c>
      <c r="B115" s="317" t="str">
        <f>B58</f>
        <v>CONSTRUCCION DE GUARDAESCOBAS H=0,07M Y CON MORTERO DE 1:3 GRANITO Y RECTO</v>
      </c>
      <c r="C115" s="262" t="s">
        <v>3</v>
      </c>
      <c r="D115" s="304">
        <v>19.02</v>
      </c>
      <c r="F115" s="264">
        <f>F58</f>
        <v>14607</v>
      </c>
      <c r="G115" s="264">
        <v>19.02</v>
      </c>
      <c r="H115" s="265">
        <f>D115*F115</f>
        <v>277825.14</v>
      </c>
      <c r="I115" s="240">
        <v>971902.75199999986</v>
      </c>
      <c r="K115" s="266"/>
      <c r="L115" s="266"/>
      <c r="N115" s="267"/>
    </row>
    <row r="116" spans="1:102">
      <c r="A116" s="302">
        <v>6.04</v>
      </c>
      <c r="B116" s="261" t="s">
        <v>372</v>
      </c>
      <c r="C116" s="262" t="s">
        <v>443</v>
      </c>
      <c r="D116" s="304">
        <v>17.11</v>
      </c>
      <c r="F116" s="264">
        <v>56803.199999999997</v>
      </c>
      <c r="G116" s="264">
        <v>17.11</v>
      </c>
      <c r="H116" s="265">
        <f>D116*F116</f>
        <v>971902.75199999986</v>
      </c>
      <c r="I116" s="240">
        <v>2294849.2799999998</v>
      </c>
      <c r="K116" s="266"/>
      <c r="L116" s="266"/>
      <c r="N116" s="267"/>
    </row>
    <row r="117" spans="1:102">
      <c r="A117" s="302">
        <v>6.05</v>
      </c>
      <c r="B117" s="261" t="s">
        <v>373</v>
      </c>
      <c r="C117" s="262" t="s">
        <v>443</v>
      </c>
      <c r="D117" s="304">
        <v>40.4</v>
      </c>
      <c r="F117" s="264">
        <v>56803.199999999997</v>
      </c>
      <c r="G117" s="264">
        <v>40.4</v>
      </c>
      <c r="H117" s="265">
        <f>D117*F117</f>
        <v>2294849.2799999998</v>
      </c>
      <c r="K117" s="266"/>
      <c r="L117" s="266"/>
      <c r="N117" s="267"/>
    </row>
    <row r="118" spans="1:102" s="306" customFormat="1">
      <c r="B118" s="296"/>
      <c r="C118" s="297"/>
      <c r="D118" s="297"/>
      <c r="E118" s="272"/>
      <c r="F118" s="278" t="s">
        <v>13</v>
      </c>
      <c r="G118" s="248"/>
      <c r="H118" s="275">
        <f>SUM(H113:H117)</f>
        <v>8208043.771999998</v>
      </c>
      <c r="I118" s="307"/>
      <c r="J118" s="308"/>
      <c r="K118" s="308"/>
      <c r="L118" s="309"/>
      <c r="M118" s="310"/>
      <c r="N118" s="309"/>
      <c r="O118" s="309"/>
      <c r="P118" s="309"/>
      <c r="Q118" s="309"/>
      <c r="R118" s="309"/>
      <c r="S118" s="309"/>
      <c r="T118" s="309"/>
      <c r="U118" s="309"/>
      <c r="V118" s="309"/>
      <c r="W118" s="309"/>
      <c r="X118" s="309"/>
      <c r="Y118" s="309"/>
      <c r="Z118" s="309"/>
      <c r="AA118" s="309"/>
      <c r="AB118" s="309"/>
      <c r="AC118" s="309"/>
      <c r="AD118" s="309"/>
      <c r="AE118" s="309"/>
      <c r="AF118" s="309"/>
      <c r="AG118" s="309"/>
      <c r="AH118" s="309"/>
      <c r="AI118" s="309"/>
      <c r="AJ118" s="309"/>
      <c r="AK118" s="309"/>
      <c r="AL118" s="309"/>
      <c r="AM118" s="309"/>
      <c r="AN118" s="309"/>
      <c r="AO118" s="309"/>
      <c r="AP118" s="309"/>
      <c r="AQ118" s="309"/>
      <c r="AR118" s="309"/>
      <c r="AS118" s="309"/>
      <c r="AT118" s="309"/>
      <c r="AU118" s="309"/>
      <c r="AV118" s="309"/>
      <c r="AW118" s="309"/>
      <c r="AX118" s="309"/>
      <c r="AY118" s="309"/>
      <c r="AZ118" s="309"/>
      <c r="BA118" s="309"/>
      <c r="BB118" s="309"/>
      <c r="BC118" s="309"/>
      <c r="BD118" s="309"/>
      <c r="BE118" s="309"/>
      <c r="BF118" s="309"/>
      <c r="BG118" s="309"/>
      <c r="BH118" s="309"/>
      <c r="BI118" s="309"/>
      <c r="BJ118" s="309"/>
      <c r="BK118" s="309"/>
      <c r="BL118" s="309"/>
      <c r="BM118" s="309"/>
      <c r="BN118" s="309"/>
      <c r="BO118" s="309"/>
      <c r="BP118" s="309"/>
      <c r="BQ118" s="309"/>
      <c r="BR118" s="309"/>
      <c r="BS118" s="309"/>
      <c r="BT118" s="309"/>
      <c r="BU118" s="309"/>
      <c r="BV118" s="309"/>
      <c r="BW118" s="309"/>
      <c r="BX118" s="309"/>
      <c r="BY118" s="309"/>
      <c r="BZ118" s="309"/>
      <c r="CA118" s="309"/>
      <c r="CB118" s="309"/>
      <c r="CC118" s="309"/>
      <c r="CD118" s="309"/>
      <c r="CE118" s="309"/>
      <c r="CF118" s="309"/>
      <c r="CG118" s="309"/>
      <c r="CH118" s="309"/>
      <c r="CI118" s="309"/>
      <c r="CJ118" s="309"/>
      <c r="CK118" s="309"/>
      <c r="CL118" s="309"/>
      <c r="CM118" s="309"/>
      <c r="CN118" s="309"/>
      <c r="CO118" s="309"/>
      <c r="CP118" s="309"/>
      <c r="CQ118" s="309"/>
      <c r="CR118" s="309"/>
      <c r="CS118" s="309"/>
      <c r="CT118" s="309"/>
      <c r="CU118" s="309"/>
      <c r="CV118" s="309"/>
      <c r="CW118" s="309"/>
      <c r="CX118" s="309"/>
    </row>
    <row r="119" spans="1:102" ht="27.75" customHeight="1">
      <c r="A119" s="301">
        <v>7</v>
      </c>
      <c r="B119" s="710" t="s">
        <v>412</v>
      </c>
      <c r="C119" s="710"/>
      <c r="D119" s="710"/>
      <c r="E119" s="710"/>
      <c r="F119" s="710"/>
      <c r="G119" s="710"/>
      <c r="H119" s="311"/>
      <c r="I119" s="240">
        <v>463388.94</v>
      </c>
      <c r="K119" s="266"/>
      <c r="L119" s="266"/>
      <c r="N119" s="267"/>
    </row>
    <row r="120" spans="1:102" ht="168" customHeight="1">
      <c r="A120" s="302">
        <v>7.01</v>
      </c>
      <c r="B120" s="361" t="s">
        <v>385</v>
      </c>
      <c r="C120" s="262" t="s">
        <v>443</v>
      </c>
      <c r="D120" s="395">
        <v>3.15</v>
      </c>
      <c r="F120" s="264">
        <v>147107.6</v>
      </c>
      <c r="G120" s="264">
        <v>3.15</v>
      </c>
      <c r="H120" s="265">
        <f>D120*F120</f>
        <v>463388.94</v>
      </c>
      <c r="I120" s="240">
        <v>1857113.28</v>
      </c>
      <c r="K120" s="266"/>
      <c r="L120" s="266"/>
      <c r="N120" s="267"/>
    </row>
    <row r="121" spans="1:102" ht="187.5" customHeight="1">
      <c r="A121" s="302">
        <v>7.02</v>
      </c>
      <c r="B121" s="293" t="s">
        <v>384</v>
      </c>
      <c r="C121" s="262" t="s">
        <v>443</v>
      </c>
      <c r="D121" s="395">
        <v>11.52</v>
      </c>
      <c r="F121" s="264">
        <v>248000</v>
      </c>
      <c r="G121" s="264">
        <v>11.52</v>
      </c>
      <c r="H121" s="265">
        <f>D121*F121</f>
        <v>2856960</v>
      </c>
      <c r="I121" s="240">
        <v>4797907.2</v>
      </c>
      <c r="K121" s="266"/>
      <c r="L121" s="266"/>
      <c r="N121" s="267"/>
    </row>
    <row r="122" spans="1:102" ht="36.75" customHeight="1">
      <c r="A122" s="302">
        <v>7.03</v>
      </c>
      <c r="B122" s="261" t="s">
        <v>376</v>
      </c>
      <c r="C122" s="262" t="s">
        <v>443</v>
      </c>
      <c r="D122" s="304">
        <v>24.8</v>
      </c>
      <c r="F122" s="264">
        <v>193464</v>
      </c>
      <c r="G122" s="264">
        <v>24.8</v>
      </c>
      <c r="H122" s="265">
        <f>D122*F122</f>
        <v>4797907.2</v>
      </c>
      <c r="K122" s="266"/>
      <c r="L122" s="266"/>
      <c r="N122" s="267"/>
    </row>
    <row r="123" spans="1:102" s="306" customFormat="1">
      <c r="B123" s="296"/>
      <c r="C123" s="297"/>
      <c r="D123" s="297"/>
      <c r="E123" s="272"/>
      <c r="F123" s="278" t="s">
        <v>13</v>
      </c>
      <c r="G123" s="248"/>
      <c r="H123" s="275">
        <f>SUM(H120:H122)</f>
        <v>8118256.1400000006</v>
      </c>
      <c r="I123" s="307"/>
      <c r="J123" s="308"/>
      <c r="K123" s="308"/>
      <c r="L123" s="309"/>
      <c r="M123" s="310"/>
      <c r="N123" s="309"/>
      <c r="O123" s="309"/>
      <c r="P123" s="309"/>
      <c r="Q123" s="309"/>
      <c r="R123" s="309"/>
      <c r="S123" s="309"/>
      <c r="T123" s="309"/>
      <c r="U123" s="309"/>
      <c r="V123" s="309"/>
      <c r="W123" s="309"/>
      <c r="X123" s="309"/>
      <c r="Y123" s="309"/>
      <c r="Z123" s="309"/>
      <c r="AA123" s="309"/>
      <c r="AB123" s="309"/>
      <c r="AC123" s="309"/>
      <c r="AD123" s="309"/>
      <c r="AE123" s="309"/>
      <c r="AF123" s="309"/>
      <c r="AG123" s="309"/>
      <c r="AH123" s="309"/>
      <c r="AI123" s="309"/>
      <c r="AJ123" s="309"/>
      <c r="AK123" s="309"/>
      <c r="AL123" s="309"/>
      <c r="AM123" s="309"/>
      <c r="AN123" s="309"/>
      <c r="AO123" s="309"/>
      <c r="AP123" s="309"/>
      <c r="AQ123" s="309"/>
      <c r="AR123" s="309"/>
      <c r="AS123" s="309"/>
      <c r="AT123" s="309"/>
      <c r="AU123" s="309"/>
      <c r="AV123" s="309"/>
      <c r="AW123" s="309"/>
      <c r="AX123" s="309"/>
      <c r="AY123" s="309"/>
      <c r="AZ123" s="309"/>
      <c r="BA123" s="309"/>
      <c r="BB123" s="309"/>
      <c r="BC123" s="309"/>
      <c r="BD123" s="309"/>
      <c r="BE123" s="309"/>
      <c r="BF123" s="309"/>
      <c r="BG123" s="309"/>
      <c r="BH123" s="309"/>
      <c r="BI123" s="309"/>
      <c r="BJ123" s="309"/>
      <c r="BK123" s="309"/>
      <c r="BL123" s="309"/>
      <c r="BM123" s="309"/>
      <c r="BN123" s="309"/>
      <c r="BO123" s="309"/>
      <c r="BP123" s="309"/>
      <c r="BQ123" s="309"/>
      <c r="BR123" s="309"/>
      <c r="BS123" s="309"/>
      <c r="BT123" s="309"/>
      <c r="BU123" s="309"/>
      <c r="BV123" s="309"/>
      <c r="BW123" s="309"/>
      <c r="BX123" s="309"/>
      <c r="BY123" s="309"/>
      <c r="BZ123" s="309"/>
      <c r="CA123" s="309"/>
      <c r="CB123" s="309"/>
      <c r="CC123" s="309"/>
      <c r="CD123" s="309"/>
      <c r="CE123" s="309"/>
      <c r="CF123" s="309"/>
      <c r="CG123" s="309"/>
      <c r="CH123" s="309"/>
      <c r="CI123" s="309"/>
      <c r="CJ123" s="309"/>
      <c r="CK123" s="309"/>
      <c r="CL123" s="309"/>
      <c r="CM123" s="309"/>
      <c r="CN123" s="309"/>
      <c r="CO123" s="309"/>
      <c r="CP123" s="309"/>
      <c r="CQ123" s="309"/>
      <c r="CR123" s="309"/>
      <c r="CS123" s="309"/>
      <c r="CT123" s="309"/>
      <c r="CU123" s="309"/>
      <c r="CV123" s="309"/>
      <c r="CW123" s="309"/>
      <c r="CX123" s="309"/>
    </row>
    <row r="124" spans="1:102" ht="32.25" customHeight="1">
      <c r="A124" s="301">
        <v>8</v>
      </c>
      <c r="B124" s="710" t="s">
        <v>414</v>
      </c>
      <c r="C124" s="710"/>
      <c r="D124" s="710"/>
      <c r="E124" s="710"/>
      <c r="F124" s="710"/>
      <c r="G124" s="710"/>
      <c r="H124" s="311"/>
      <c r="I124" s="240">
        <v>613783.82999999996</v>
      </c>
      <c r="K124" s="266"/>
      <c r="L124" s="266"/>
      <c r="N124" s="267"/>
    </row>
    <row r="125" spans="1:102" ht="26.25" customHeight="1">
      <c r="A125" s="302">
        <v>8.02</v>
      </c>
      <c r="B125" s="293" t="s">
        <v>422</v>
      </c>
      <c r="C125" s="303" t="s">
        <v>3</v>
      </c>
      <c r="D125" s="304">
        <v>20</v>
      </c>
      <c r="F125" s="264">
        <v>22493.75</v>
      </c>
      <c r="G125" s="264">
        <v>15.4</v>
      </c>
      <c r="H125" s="265">
        <f t="shared" ref="H125:H137" si="12">F125*D125</f>
        <v>449875</v>
      </c>
      <c r="I125" s="240">
        <v>671046.8175</v>
      </c>
      <c r="K125" s="266"/>
      <c r="L125" s="266"/>
      <c r="N125" s="267"/>
    </row>
    <row r="126" spans="1:102">
      <c r="A126" s="302">
        <v>8.0299999999999994</v>
      </c>
      <c r="B126" s="261" t="s">
        <v>395</v>
      </c>
      <c r="C126" s="262" t="s">
        <v>443</v>
      </c>
      <c r="D126" s="304">
        <v>15</v>
      </c>
      <c r="F126" s="264">
        <v>55000</v>
      </c>
      <c r="G126" s="264">
        <v>10.41</v>
      </c>
      <c r="H126" s="265">
        <f t="shared" si="12"/>
        <v>825000</v>
      </c>
      <c r="I126" s="240">
        <v>638258.25</v>
      </c>
      <c r="K126" s="266"/>
      <c r="L126" s="266"/>
      <c r="N126" s="267"/>
    </row>
    <row r="127" spans="1:102">
      <c r="A127" s="302">
        <v>8.0500000000000007</v>
      </c>
      <c r="B127" s="261" t="s">
        <v>419</v>
      </c>
      <c r="C127" s="303" t="s">
        <v>3</v>
      </c>
      <c r="D127" s="304">
        <v>33</v>
      </c>
      <c r="F127" s="264">
        <v>68838.5</v>
      </c>
      <c r="G127" s="264">
        <v>33</v>
      </c>
      <c r="H127" s="265">
        <f t="shared" si="12"/>
        <v>2271670.5</v>
      </c>
      <c r="I127" s="240">
        <v>2079566.25</v>
      </c>
      <c r="K127" s="266"/>
      <c r="L127" s="266"/>
      <c r="N127" s="267"/>
    </row>
    <row r="128" spans="1:102">
      <c r="A128" s="302">
        <v>8.06</v>
      </c>
      <c r="B128" s="261" t="s">
        <v>418</v>
      </c>
      <c r="C128" s="303" t="s">
        <v>3</v>
      </c>
      <c r="D128" s="304">
        <v>30</v>
      </c>
      <c r="F128" s="264">
        <v>69318.875</v>
      </c>
      <c r="G128" s="264">
        <v>30</v>
      </c>
      <c r="H128" s="265">
        <f t="shared" si="12"/>
        <v>2079566.25</v>
      </c>
      <c r="K128" s="266"/>
      <c r="L128" s="266"/>
      <c r="N128" s="267"/>
    </row>
    <row r="129" spans="1:14">
      <c r="A129" s="302">
        <v>8.09</v>
      </c>
      <c r="B129" s="261" t="s">
        <v>406</v>
      </c>
      <c r="C129" s="318" t="s">
        <v>3</v>
      </c>
      <c r="D129" s="304">
        <v>25</v>
      </c>
      <c r="F129" s="319">
        <v>60000</v>
      </c>
      <c r="G129" s="320">
        <f t="shared" ref="G129:G135" si="13">D129*F129</f>
        <v>1500000</v>
      </c>
      <c r="H129" s="265">
        <f t="shared" si="12"/>
        <v>1500000</v>
      </c>
      <c r="K129" s="266"/>
      <c r="L129" s="266"/>
      <c r="N129" s="267"/>
    </row>
    <row r="130" spans="1:14">
      <c r="A130" s="302">
        <v>8.1</v>
      </c>
      <c r="B130" s="261" t="s">
        <v>407</v>
      </c>
      <c r="C130" s="318" t="s">
        <v>3</v>
      </c>
      <c r="D130" s="304">
        <v>5</v>
      </c>
      <c r="F130" s="319">
        <v>60000</v>
      </c>
      <c r="G130" s="320">
        <f t="shared" si="13"/>
        <v>300000</v>
      </c>
      <c r="H130" s="265">
        <f t="shared" si="12"/>
        <v>300000</v>
      </c>
      <c r="K130" s="266"/>
      <c r="L130" s="266"/>
      <c r="N130" s="267"/>
    </row>
    <row r="131" spans="1:14">
      <c r="A131" s="302">
        <v>8.11</v>
      </c>
      <c r="B131" s="261" t="s">
        <v>408</v>
      </c>
      <c r="C131" s="318" t="s">
        <v>3</v>
      </c>
      <c r="D131" s="304">
        <v>4</v>
      </c>
      <c r="F131" s="319">
        <v>62000</v>
      </c>
      <c r="G131" s="320">
        <f t="shared" si="13"/>
        <v>248000</v>
      </c>
      <c r="H131" s="265">
        <f t="shared" si="12"/>
        <v>248000</v>
      </c>
      <c r="K131" s="266"/>
      <c r="L131" s="266"/>
      <c r="N131" s="267"/>
    </row>
    <row r="132" spans="1:14">
      <c r="A132" s="302">
        <v>8.1199999999999992</v>
      </c>
      <c r="B132" s="261" t="s">
        <v>421</v>
      </c>
      <c r="C132" s="318" t="s">
        <v>127</v>
      </c>
      <c r="D132" s="304">
        <v>1</v>
      </c>
      <c r="F132" s="319">
        <v>450000</v>
      </c>
      <c r="G132" s="320">
        <f t="shared" si="13"/>
        <v>450000</v>
      </c>
      <c r="H132" s="265">
        <f t="shared" si="12"/>
        <v>450000</v>
      </c>
      <c r="K132" s="266"/>
      <c r="L132" s="266"/>
      <c r="N132" s="267"/>
    </row>
    <row r="133" spans="1:14">
      <c r="A133" s="302">
        <v>8.15</v>
      </c>
      <c r="B133" s="261" t="s">
        <v>409</v>
      </c>
      <c r="C133" s="318" t="s">
        <v>3</v>
      </c>
      <c r="D133" s="304">
        <v>3</v>
      </c>
      <c r="F133" s="319">
        <v>23484</v>
      </c>
      <c r="G133" s="320">
        <f t="shared" si="13"/>
        <v>70452</v>
      </c>
      <c r="H133" s="265">
        <f t="shared" si="12"/>
        <v>70452</v>
      </c>
      <c r="K133" s="266"/>
      <c r="L133" s="266"/>
      <c r="N133" s="267"/>
    </row>
    <row r="134" spans="1:14">
      <c r="A134" s="302">
        <v>8.16</v>
      </c>
      <c r="B134" s="261" t="s">
        <v>410</v>
      </c>
      <c r="C134" s="318" t="s">
        <v>127</v>
      </c>
      <c r="D134" s="304">
        <v>1</v>
      </c>
      <c r="F134" s="319">
        <v>13575</v>
      </c>
      <c r="G134" s="320">
        <f t="shared" si="13"/>
        <v>13575</v>
      </c>
      <c r="H134" s="265">
        <f t="shared" si="12"/>
        <v>13575</v>
      </c>
      <c r="K134" s="266"/>
      <c r="L134" s="266"/>
      <c r="N134" s="267"/>
    </row>
    <row r="135" spans="1:14">
      <c r="A135" s="302">
        <v>8.18</v>
      </c>
      <c r="B135" s="261" t="s">
        <v>411</v>
      </c>
      <c r="C135" s="318" t="s">
        <v>3</v>
      </c>
      <c r="D135" s="304">
        <v>3</v>
      </c>
      <c r="F135" s="319">
        <v>50000</v>
      </c>
      <c r="G135" s="320">
        <f t="shared" si="13"/>
        <v>150000</v>
      </c>
      <c r="H135" s="265">
        <f t="shared" si="12"/>
        <v>150000</v>
      </c>
      <c r="K135" s="266"/>
      <c r="L135" s="266"/>
      <c r="N135" s="267"/>
    </row>
    <row r="136" spans="1:14">
      <c r="A136" s="321">
        <v>8.19</v>
      </c>
      <c r="B136" s="322" t="s">
        <v>374</v>
      </c>
      <c r="C136" s="323" t="s">
        <v>443</v>
      </c>
      <c r="D136" s="324">
        <v>7.9</v>
      </c>
      <c r="F136" s="325">
        <v>214262.5</v>
      </c>
      <c r="G136" s="325">
        <v>7.9</v>
      </c>
      <c r="H136" s="326">
        <f t="shared" si="12"/>
        <v>1692673.75</v>
      </c>
      <c r="I136" s="240">
        <v>2334825.9350000001</v>
      </c>
      <c r="K136" s="266"/>
      <c r="L136" s="266"/>
      <c r="N136" s="267"/>
    </row>
    <row r="137" spans="1:14">
      <c r="A137" s="302">
        <v>8.1999999999999993</v>
      </c>
      <c r="B137" s="261" t="s">
        <v>375</v>
      </c>
      <c r="C137" s="262" t="s">
        <v>443</v>
      </c>
      <c r="D137" s="304">
        <v>45.11</v>
      </c>
      <c r="E137" s="274"/>
      <c r="F137" s="264">
        <v>51758.5</v>
      </c>
      <c r="G137" s="264">
        <v>45.11</v>
      </c>
      <c r="H137" s="265">
        <f t="shared" si="12"/>
        <v>2334825.9350000001</v>
      </c>
      <c r="K137" s="266"/>
      <c r="L137" s="266"/>
      <c r="N137" s="267"/>
    </row>
    <row r="138" spans="1:14">
      <c r="A138" s="295"/>
      <c r="B138" s="296"/>
      <c r="C138" s="297"/>
      <c r="D138" s="297"/>
      <c r="F138" s="283" t="s">
        <v>13</v>
      </c>
      <c r="H138" s="327">
        <f>SUM(H125:H137)</f>
        <v>12385638.435000001</v>
      </c>
      <c r="I138" s="328" t="e">
        <f>I135+#REF!+I119+I112+I104+I93</f>
        <v>#REF!</v>
      </c>
      <c r="K138" s="266"/>
      <c r="L138" s="266"/>
      <c r="N138" s="267"/>
    </row>
    <row r="139" spans="1:14">
      <c r="A139" s="295"/>
      <c r="B139" s="296"/>
      <c r="C139" s="297"/>
      <c r="D139" s="711" t="s">
        <v>378</v>
      </c>
      <c r="E139" s="711"/>
      <c r="F139" s="711"/>
      <c r="G139" s="711"/>
      <c r="H139" s="275">
        <f>H138+H123+H118+H111+H105+H96+H85</f>
        <v>99681805.501166672</v>
      </c>
      <c r="K139" s="266"/>
      <c r="L139" s="266"/>
      <c r="N139" s="267"/>
    </row>
    <row r="140" spans="1:14">
      <c r="A140" s="295"/>
      <c r="B140" s="296"/>
      <c r="C140" s="297"/>
      <c r="D140" s="329"/>
      <c r="E140" s="329"/>
      <c r="F140" s="329"/>
      <c r="G140" s="329"/>
      <c r="H140" s="299"/>
      <c r="K140" s="266"/>
      <c r="L140" s="266"/>
      <c r="N140" s="267"/>
    </row>
    <row r="141" spans="1:14">
      <c r="A141" s="276">
        <v>9</v>
      </c>
      <c r="B141" s="330" t="s">
        <v>426</v>
      </c>
      <c r="C141" s="331"/>
      <c r="D141" s="332"/>
      <c r="E141" s="333"/>
      <c r="F141" s="333"/>
      <c r="G141" s="334"/>
      <c r="H141" s="275"/>
      <c r="K141" s="266"/>
      <c r="L141" s="266"/>
      <c r="N141" s="267"/>
    </row>
    <row r="142" spans="1:14">
      <c r="A142" s="348"/>
      <c r="B142" s="231"/>
      <c r="C142" s="344"/>
      <c r="D142" s="344"/>
      <c r="E142" s="349"/>
      <c r="F142" s="349"/>
      <c r="G142" s="329"/>
      <c r="H142" s="299"/>
      <c r="K142" s="266"/>
      <c r="L142" s="266"/>
      <c r="N142" s="267"/>
    </row>
    <row r="143" spans="1:14">
      <c r="A143" s="260"/>
      <c r="B143" s="234" t="s">
        <v>438</v>
      </c>
      <c r="C143" s="332"/>
      <c r="D143" s="331"/>
      <c r="E143" s="350"/>
      <c r="F143" s="350"/>
      <c r="G143" s="334"/>
      <c r="H143" s="275"/>
      <c r="K143" s="266"/>
      <c r="L143" s="266"/>
      <c r="N143" s="267"/>
    </row>
    <row r="144" spans="1:14">
      <c r="A144" s="260" t="e">
        <f>#REF!+0.01</f>
        <v>#REF!</v>
      </c>
      <c r="B144" s="235" t="s">
        <v>439</v>
      </c>
      <c r="C144" s="332" t="s">
        <v>127</v>
      </c>
      <c r="D144" s="332">
        <v>14</v>
      </c>
      <c r="E144" s="333" t="e">
        <f>#REF!</f>
        <v>#REF!</v>
      </c>
      <c r="F144" s="333">
        <v>214230</v>
      </c>
      <c r="G144" s="334"/>
      <c r="H144" s="265">
        <f>D144*F144</f>
        <v>2999220</v>
      </c>
      <c r="K144" s="266"/>
      <c r="L144" s="266"/>
      <c r="N144" s="267"/>
    </row>
    <row r="145" spans="1:14">
      <c r="A145" s="260" t="e">
        <f>A144+0.01</f>
        <v>#REF!</v>
      </c>
      <c r="B145" s="236" t="s">
        <v>429</v>
      </c>
      <c r="C145" s="332" t="s">
        <v>127</v>
      </c>
      <c r="D145" s="332">
        <v>5</v>
      </c>
      <c r="E145" s="341" t="e">
        <f>#REF!</f>
        <v>#REF!</v>
      </c>
      <c r="F145" s="333">
        <v>56230</v>
      </c>
      <c r="G145" s="334"/>
      <c r="H145" s="265">
        <f t="shared" ref="H145:H151" si="14">D145*F145</f>
        <v>281150</v>
      </c>
      <c r="K145" s="266"/>
      <c r="L145" s="266"/>
      <c r="N145" s="267"/>
    </row>
    <row r="146" spans="1:14">
      <c r="A146" s="260" t="e">
        <f t="shared" ref="A146:A151" si="15">A145+0.01</f>
        <v>#REF!</v>
      </c>
      <c r="B146" s="237" t="s">
        <v>430</v>
      </c>
      <c r="C146" s="332" t="s">
        <v>127</v>
      </c>
      <c r="D146" s="332">
        <v>12</v>
      </c>
      <c r="E146" s="341" t="e">
        <f>#REF!</f>
        <v>#REF!</v>
      </c>
      <c r="F146" s="333">
        <v>161994</v>
      </c>
      <c r="G146" s="334"/>
      <c r="H146" s="265">
        <f t="shared" si="14"/>
        <v>1943928</v>
      </c>
      <c r="K146" s="266"/>
      <c r="L146" s="266"/>
      <c r="N146" s="267"/>
    </row>
    <row r="147" spans="1:14">
      <c r="A147" s="260" t="e">
        <f t="shared" si="15"/>
        <v>#REF!</v>
      </c>
      <c r="B147" s="236" t="s">
        <v>440</v>
      </c>
      <c r="C147" s="332" t="s">
        <v>127</v>
      </c>
      <c r="D147" s="332">
        <v>8</v>
      </c>
      <c r="E147" s="341">
        <v>94320</v>
      </c>
      <c r="F147" s="333">
        <v>60000</v>
      </c>
      <c r="G147" s="334"/>
      <c r="H147" s="265">
        <f t="shared" si="14"/>
        <v>480000</v>
      </c>
      <c r="K147" s="266"/>
      <c r="L147" s="266"/>
      <c r="N147" s="267"/>
    </row>
    <row r="148" spans="1:14">
      <c r="A148" s="260" t="e">
        <f t="shared" si="15"/>
        <v>#REF!</v>
      </c>
      <c r="B148" s="232" t="s">
        <v>432</v>
      </c>
      <c r="C148" s="332" t="s">
        <v>127</v>
      </c>
      <c r="D148" s="332">
        <v>4</v>
      </c>
      <c r="E148" s="333">
        <v>34000</v>
      </c>
      <c r="F148" s="333">
        <v>20000</v>
      </c>
      <c r="G148" s="334"/>
      <c r="H148" s="265">
        <f t="shared" si="14"/>
        <v>80000</v>
      </c>
      <c r="K148" s="266"/>
      <c r="L148" s="266"/>
      <c r="N148" s="267"/>
    </row>
    <row r="149" spans="1:14">
      <c r="A149" s="260" t="e">
        <f t="shared" si="15"/>
        <v>#REF!</v>
      </c>
      <c r="B149" s="232" t="s">
        <v>433</v>
      </c>
      <c r="C149" s="332" t="s">
        <v>127</v>
      </c>
      <c r="D149" s="332">
        <v>4</v>
      </c>
      <c r="E149" s="333">
        <v>68000</v>
      </c>
      <c r="F149" s="333">
        <v>40000</v>
      </c>
      <c r="G149" s="334"/>
      <c r="H149" s="265">
        <f t="shared" si="14"/>
        <v>160000</v>
      </c>
      <c r="K149" s="266"/>
      <c r="L149" s="266"/>
      <c r="N149" s="267"/>
    </row>
    <row r="150" spans="1:14">
      <c r="A150" s="260" t="e">
        <f t="shared" si="15"/>
        <v>#REF!</v>
      </c>
      <c r="B150" s="232" t="s">
        <v>441</v>
      </c>
      <c r="C150" s="332" t="s">
        <v>127</v>
      </c>
      <c r="D150" s="332">
        <v>2</v>
      </c>
      <c r="E150" s="333">
        <v>726600</v>
      </c>
      <c r="F150" s="333">
        <v>726600</v>
      </c>
      <c r="G150" s="334"/>
      <c r="H150" s="265">
        <f t="shared" si="14"/>
        <v>1453200</v>
      </c>
      <c r="K150" s="266"/>
      <c r="L150" s="266"/>
      <c r="N150" s="267"/>
    </row>
    <row r="151" spans="1:14">
      <c r="A151" s="260" t="e">
        <f t="shared" si="15"/>
        <v>#REF!</v>
      </c>
      <c r="B151" s="232" t="s">
        <v>434</v>
      </c>
      <c r="C151" s="332" t="s">
        <v>127</v>
      </c>
      <c r="D151" s="332">
        <v>2</v>
      </c>
      <c r="E151" s="333">
        <f>F128</f>
        <v>69318.875</v>
      </c>
      <c r="F151" s="333">
        <v>408740</v>
      </c>
      <c r="G151" s="334"/>
      <c r="H151" s="265">
        <f t="shared" si="14"/>
        <v>817480</v>
      </c>
      <c r="K151" s="266"/>
      <c r="L151" s="266"/>
      <c r="N151" s="267"/>
    </row>
    <row r="152" spans="1:14">
      <c r="A152" s="260"/>
      <c r="B152" s="343"/>
      <c r="C152" s="331"/>
      <c r="D152" s="332"/>
      <c r="E152" s="333"/>
      <c r="F152" s="333"/>
      <c r="G152" s="334"/>
      <c r="H152" s="275"/>
      <c r="K152" s="266"/>
      <c r="L152" s="266"/>
      <c r="N152" s="267"/>
    </row>
    <row r="153" spans="1:14">
      <c r="A153" s="260"/>
      <c r="B153" s="351" t="s">
        <v>423</v>
      </c>
      <c r="C153" s="346"/>
      <c r="D153" s="346"/>
      <c r="E153" s="333"/>
      <c r="F153" s="347"/>
      <c r="G153" s="334"/>
      <c r="H153" s="275">
        <f>SUM(H144:H152)</f>
        <v>8214978</v>
      </c>
      <c r="K153" s="266"/>
      <c r="L153" s="266"/>
      <c r="N153" s="267"/>
    </row>
    <row r="154" spans="1:14">
      <c r="A154" s="260"/>
      <c r="B154" s="351" t="s">
        <v>425</v>
      </c>
      <c r="C154" s="346"/>
      <c r="D154" s="346"/>
      <c r="E154" s="333"/>
      <c r="F154" s="347"/>
      <c r="G154" s="334"/>
      <c r="H154" s="275">
        <f>H153</f>
        <v>8214978</v>
      </c>
      <c r="K154" s="266"/>
      <c r="L154" s="266"/>
      <c r="N154" s="267"/>
    </row>
    <row r="155" spans="1:14">
      <c r="A155" s="295"/>
      <c r="B155" s="296"/>
      <c r="C155" s="297"/>
      <c r="D155" s="297"/>
      <c r="F155" s="298"/>
      <c r="H155" s="352"/>
      <c r="K155" s="266"/>
      <c r="L155" s="266"/>
      <c r="N155" s="267"/>
    </row>
    <row r="156" spans="1:14">
      <c r="A156" s="244"/>
      <c r="B156" s="244"/>
      <c r="C156" s="244"/>
      <c r="D156" s="297"/>
      <c r="E156" s="248"/>
    </row>
    <row r="157" spans="1:14">
      <c r="A157" s="353" t="s">
        <v>261</v>
      </c>
      <c r="B157" s="354"/>
      <c r="C157" s="355"/>
      <c r="D157" s="356"/>
      <c r="F157" s="357">
        <f>H139+H154</f>
        <v>107896783.50116667</v>
      </c>
    </row>
    <row r="158" spans="1:14">
      <c r="A158" s="353" t="s">
        <v>346</v>
      </c>
      <c r="B158" s="358"/>
      <c r="C158" s="359"/>
      <c r="D158" s="356"/>
      <c r="F158" s="357">
        <f>0.25*F157</f>
        <v>26974195.875291668</v>
      </c>
    </row>
    <row r="159" spans="1:14">
      <c r="A159" s="353" t="s">
        <v>263</v>
      </c>
      <c r="B159" s="358"/>
      <c r="C159" s="359"/>
      <c r="D159" s="356"/>
      <c r="F159" s="357">
        <f>SUM(F157:F158)</f>
        <v>134870979.37645835</v>
      </c>
    </row>
    <row r="160" spans="1:14">
      <c r="A160" s="353" t="s">
        <v>264</v>
      </c>
      <c r="B160" s="358"/>
      <c r="C160" s="359"/>
      <c r="D160" s="356"/>
      <c r="F160" s="357">
        <f>0.05*0.16*F157</f>
        <v>863174.26800933341</v>
      </c>
      <c r="K160" s="230"/>
      <c r="L160" s="360"/>
    </row>
    <row r="161" spans="1:11">
      <c r="A161" s="353" t="s">
        <v>265</v>
      </c>
      <c r="B161" s="358"/>
      <c r="C161" s="359"/>
      <c r="D161" s="356"/>
      <c r="F161" s="357">
        <f>F160+F159</f>
        <v>135734153.64446768</v>
      </c>
    </row>
    <row r="162" spans="1:11">
      <c r="F162" s="291"/>
    </row>
    <row r="166" spans="1:11">
      <c r="A166" s="362" t="s">
        <v>445</v>
      </c>
      <c r="B166" s="363"/>
      <c r="C166" s="364"/>
      <c r="D166" s="365" t="s">
        <v>449</v>
      </c>
      <c r="E166" s="362"/>
      <c r="F166" s="366"/>
      <c r="G166" s="367"/>
      <c r="H166" s="367"/>
      <c r="I166" s="368"/>
      <c r="J166" s="368"/>
      <c r="K166" s="369"/>
    </row>
    <row r="167" spans="1:11">
      <c r="A167" s="362" t="s">
        <v>446</v>
      </c>
      <c r="B167" s="365"/>
      <c r="C167" s="362" t="s">
        <v>448</v>
      </c>
      <c r="D167" s="362"/>
      <c r="E167" s="362"/>
      <c r="F167" s="366"/>
      <c r="G167" s="367"/>
      <c r="H167" s="367"/>
      <c r="I167" s="368"/>
      <c r="J167" s="368"/>
      <c r="K167" s="369"/>
    </row>
    <row r="168" spans="1:11">
      <c r="A168" s="362" t="s">
        <v>447</v>
      </c>
      <c r="B168" s="365"/>
      <c r="C168" s="362" t="s">
        <v>450</v>
      </c>
      <c r="D168" s="362"/>
      <c r="E168" s="362"/>
      <c r="F168" s="366"/>
      <c r="G168" s="367"/>
      <c r="H168" s="367"/>
      <c r="I168" s="368"/>
      <c r="J168" s="368"/>
      <c r="K168" s="369"/>
    </row>
    <row r="169" spans="1:11">
      <c r="A169" s="370"/>
      <c r="B169" s="363"/>
      <c r="C169" s="365"/>
      <c r="D169" s="365"/>
      <c r="E169" s="371"/>
      <c r="F169" s="366"/>
      <c r="G169" s="367"/>
      <c r="H169" s="367"/>
      <c r="I169" s="368"/>
      <c r="J169" s="368"/>
      <c r="K169" s="369"/>
    </row>
  </sheetData>
  <mergeCells count="17">
    <mergeCell ref="B34:H34"/>
    <mergeCell ref="B48:H48"/>
    <mergeCell ref="B56:H56"/>
    <mergeCell ref="B9:H9"/>
    <mergeCell ref="A1:I1"/>
    <mergeCell ref="A2:I2"/>
    <mergeCell ref="A3:I3"/>
    <mergeCell ref="A4:I4"/>
    <mergeCell ref="C6:E6"/>
    <mergeCell ref="B119:G119"/>
    <mergeCell ref="B124:G124"/>
    <mergeCell ref="D139:G139"/>
    <mergeCell ref="C74:F74"/>
    <mergeCell ref="B79:G79"/>
    <mergeCell ref="B86:G86"/>
    <mergeCell ref="B97:G97"/>
    <mergeCell ref="B106:G106"/>
  </mergeCells>
  <pageMargins left="0.41" right="0.53" top="0.75" bottom="0.75" header="0.3" footer="0.3"/>
  <pageSetup scale="80" orientation="portrait" r:id="rId1"/>
  <rowBreaks count="5" manualBreakCount="5">
    <brk id="30" max="16383" man="1"/>
    <brk id="47" max="16383" man="1"/>
    <brk id="74" max="16383" man="1"/>
    <brk id="105" max="16383" man="1"/>
    <brk id="139" max="16383" man="1"/>
  </rowBreaks>
  <colBreaks count="1" manualBreakCount="1">
    <brk id="10" max="1048575" man="1"/>
  </colBreaks>
</worksheet>
</file>

<file path=xl/worksheets/sheet8.xml><?xml version="1.0" encoding="utf-8"?>
<worksheet xmlns="http://schemas.openxmlformats.org/spreadsheetml/2006/main" xmlns:r="http://schemas.openxmlformats.org/officeDocument/2006/relationships">
  <dimension ref="A1:CY86"/>
  <sheetViews>
    <sheetView view="pageBreakPreview" topLeftCell="A52" zoomScaleSheetLayoutView="100" workbookViewId="0">
      <selection activeCell="F38" sqref="F38"/>
    </sheetView>
  </sheetViews>
  <sheetFormatPr baseColWidth="10" defaultRowHeight="12"/>
  <cols>
    <col min="1" max="1" width="5.85546875" style="288" customWidth="1"/>
    <col min="2" max="2" width="54.28515625" style="289" customWidth="1"/>
    <col min="3" max="3" width="6.5703125" style="290" customWidth="1"/>
    <col min="4" max="4" width="9.5703125" style="290" customWidth="1"/>
    <col min="5" max="5" width="0.140625" style="272" hidden="1" customWidth="1"/>
    <col min="6" max="6" width="17.42578125" style="247" customWidth="1"/>
    <col min="7" max="7" width="5.85546875" style="248" hidden="1" customWidth="1"/>
    <col min="8" max="8" width="15" style="248" customWidth="1"/>
    <col min="9" max="9" width="11.85546875" style="240" hidden="1" customWidth="1"/>
    <col min="10" max="10" width="3.42578125" style="240" hidden="1" customWidth="1"/>
    <col min="11" max="11" width="14.5703125" style="242" bestFit="1" customWidth="1"/>
    <col min="12" max="12" width="13.85546875" style="242" bestFit="1" customWidth="1"/>
    <col min="13" max="13" width="11.42578125" style="243"/>
    <col min="14" max="14" width="13.7109375" style="243" bestFit="1" customWidth="1"/>
    <col min="15" max="103" width="11.42578125" style="243"/>
    <col min="104" max="16384" width="11.42578125" style="244"/>
  </cols>
  <sheetData>
    <row r="1" spans="1:103" ht="13.5">
      <c r="A1" s="721" t="s">
        <v>216</v>
      </c>
      <c r="B1" s="721"/>
      <c r="C1" s="721"/>
      <c r="D1" s="721"/>
      <c r="E1" s="721"/>
      <c r="F1" s="721"/>
      <c r="G1" s="721"/>
      <c r="H1" s="721"/>
      <c r="I1" s="721"/>
      <c r="K1" s="241"/>
    </row>
    <row r="2" spans="1:103" ht="13.5">
      <c r="A2" s="721" t="s">
        <v>217</v>
      </c>
      <c r="B2" s="721"/>
      <c r="C2" s="721"/>
      <c r="D2" s="721"/>
      <c r="E2" s="721"/>
      <c r="F2" s="721"/>
      <c r="G2" s="721"/>
      <c r="H2" s="721"/>
      <c r="I2" s="721"/>
      <c r="K2" s="241"/>
    </row>
    <row r="3" spans="1:103" ht="13.5">
      <c r="A3" s="721" t="s">
        <v>218</v>
      </c>
      <c r="B3" s="721"/>
      <c r="C3" s="721"/>
      <c r="D3" s="721"/>
      <c r="E3" s="721"/>
      <c r="F3" s="721"/>
      <c r="G3" s="721"/>
      <c r="H3" s="721"/>
      <c r="I3" s="721"/>
      <c r="K3" s="241"/>
    </row>
    <row r="4" spans="1:103" ht="13.5">
      <c r="A4" s="722"/>
      <c r="B4" s="723"/>
      <c r="C4" s="723"/>
      <c r="D4" s="723"/>
      <c r="E4" s="723"/>
      <c r="F4" s="723"/>
      <c r="G4" s="723"/>
      <c r="H4" s="723"/>
      <c r="I4" s="724"/>
      <c r="K4" s="241"/>
    </row>
    <row r="6" spans="1:103">
      <c r="A6" s="245"/>
      <c r="B6" s="246"/>
      <c r="C6" s="725" t="s">
        <v>280</v>
      </c>
      <c r="D6" s="725"/>
      <c r="E6" s="725"/>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4"/>
      <c r="BA6" s="244"/>
      <c r="BB6" s="244"/>
      <c r="BC6" s="244"/>
      <c r="BD6" s="244"/>
      <c r="BE6" s="244"/>
      <c r="BF6" s="244"/>
      <c r="BG6" s="244"/>
      <c r="BH6" s="244"/>
      <c r="BI6" s="244"/>
      <c r="BJ6" s="244"/>
      <c r="BK6" s="244"/>
      <c r="BL6" s="244"/>
      <c r="BM6" s="244"/>
      <c r="BN6" s="244"/>
      <c r="BO6" s="244"/>
      <c r="BP6" s="244"/>
      <c r="BQ6" s="244"/>
      <c r="BR6" s="244"/>
      <c r="BS6" s="244"/>
      <c r="BT6" s="244"/>
      <c r="BU6" s="244"/>
      <c r="BV6" s="244"/>
      <c r="BW6" s="244"/>
      <c r="BX6" s="244"/>
      <c r="BY6" s="244"/>
      <c r="BZ6" s="244"/>
      <c r="CA6" s="244"/>
      <c r="CB6" s="244"/>
      <c r="CC6" s="244"/>
      <c r="CD6" s="244"/>
      <c r="CE6" s="244"/>
      <c r="CF6" s="244"/>
      <c r="CG6" s="244"/>
      <c r="CH6" s="244"/>
      <c r="CI6" s="244"/>
      <c r="CJ6" s="244"/>
      <c r="CK6" s="244"/>
      <c r="CL6" s="244"/>
      <c r="CM6" s="244"/>
      <c r="CN6" s="244"/>
      <c r="CO6" s="244"/>
      <c r="CP6" s="244"/>
      <c r="CQ6" s="244"/>
      <c r="CR6" s="244"/>
      <c r="CS6" s="244"/>
      <c r="CT6" s="244"/>
      <c r="CU6" s="244"/>
      <c r="CV6" s="244"/>
      <c r="CW6" s="244"/>
      <c r="CX6" s="244"/>
      <c r="CY6" s="244"/>
    </row>
    <row r="8" spans="1:103" ht="4.5" customHeight="1">
      <c r="A8" s="727" t="s">
        <v>357</v>
      </c>
      <c r="B8" s="727"/>
      <c r="C8" s="727"/>
      <c r="D8" s="727"/>
      <c r="E8" s="727"/>
      <c r="F8" s="727"/>
      <c r="G8" s="727"/>
      <c r="H8" s="727"/>
      <c r="I8" s="250"/>
      <c r="J8" s="250"/>
    </row>
    <row r="9" spans="1:103" ht="15" customHeight="1">
      <c r="A9" s="727"/>
      <c r="B9" s="727"/>
      <c r="C9" s="727"/>
      <c r="D9" s="727"/>
      <c r="E9" s="727"/>
      <c r="F9" s="727"/>
      <c r="G9" s="727"/>
      <c r="H9" s="727"/>
      <c r="I9" s="250"/>
      <c r="J9" s="250"/>
    </row>
    <row r="10" spans="1:103" s="257" customFormat="1" ht="31.5" customHeight="1">
      <c r="A10" s="251" t="s">
        <v>9</v>
      </c>
      <c r="B10" s="252" t="s">
        <v>21</v>
      </c>
      <c r="C10" s="253" t="s">
        <v>10</v>
      </c>
      <c r="D10" s="251" t="s">
        <v>0</v>
      </c>
      <c r="E10" s="254" t="s">
        <v>347</v>
      </c>
      <c r="F10" s="254" t="s">
        <v>76</v>
      </c>
      <c r="G10" s="254" t="s">
        <v>77</v>
      </c>
      <c r="H10" s="254" t="s">
        <v>77</v>
      </c>
      <c r="I10" s="255" t="s">
        <v>145</v>
      </c>
      <c r="J10" s="256">
        <v>0.9</v>
      </c>
      <c r="K10" s="242"/>
      <c r="L10" s="242"/>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43"/>
      <c r="BK10" s="243"/>
      <c r="BL10" s="243"/>
      <c r="BM10" s="243"/>
      <c r="BN10" s="243"/>
      <c r="BO10" s="243"/>
      <c r="BP10" s="243"/>
      <c r="BQ10" s="243"/>
      <c r="BR10" s="243"/>
      <c r="BS10" s="243"/>
      <c r="BT10" s="243"/>
      <c r="BU10" s="243"/>
      <c r="BV10" s="243"/>
      <c r="BW10" s="243"/>
      <c r="BX10" s="243"/>
      <c r="BY10" s="243"/>
      <c r="BZ10" s="243"/>
      <c r="CA10" s="243"/>
      <c r="CB10" s="243"/>
      <c r="CC10" s="243"/>
      <c r="CD10" s="243"/>
      <c r="CE10" s="243"/>
      <c r="CF10" s="243"/>
      <c r="CG10" s="243"/>
      <c r="CH10" s="243"/>
      <c r="CI10" s="243"/>
      <c r="CJ10" s="243"/>
      <c r="CK10" s="243"/>
      <c r="CL10" s="243"/>
      <c r="CM10" s="243"/>
      <c r="CN10" s="243"/>
      <c r="CO10" s="243"/>
      <c r="CP10" s="243"/>
      <c r="CQ10" s="243"/>
      <c r="CR10" s="243"/>
      <c r="CS10" s="243"/>
      <c r="CT10" s="243"/>
      <c r="CU10" s="243"/>
      <c r="CV10" s="243"/>
      <c r="CW10" s="243"/>
      <c r="CX10" s="243"/>
      <c r="CY10" s="243"/>
    </row>
    <row r="11" spans="1:103">
      <c r="A11" s="258">
        <v>1</v>
      </c>
      <c r="B11" s="718" t="s">
        <v>20</v>
      </c>
      <c r="C11" s="719"/>
      <c r="D11" s="719"/>
      <c r="E11" s="719"/>
      <c r="F11" s="719"/>
      <c r="G11" s="719"/>
      <c r="H11" s="720"/>
      <c r="I11" s="259" t="s">
        <v>157</v>
      </c>
      <c r="J11" s="259" t="s">
        <v>146</v>
      </c>
    </row>
    <row r="12" spans="1:103" ht="25.5" customHeight="1">
      <c r="A12" s="260">
        <f>A11+0.01</f>
        <v>1.01</v>
      </c>
      <c r="B12" s="252" t="s">
        <v>389</v>
      </c>
      <c r="C12" s="262" t="s">
        <v>443</v>
      </c>
      <c r="D12" s="263">
        <v>160</v>
      </c>
      <c r="E12" s="264" t="e">
        <f>A.P.U.!I441</f>
        <v>#REF!</v>
      </c>
      <c r="F12" s="264">
        <v>1360</v>
      </c>
      <c r="G12" s="264">
        <f>F12*D12</f>
        <v>217600</v>
      </c>
      <c r="H12" s="265">
        <f>F12*D12</f>
        <v>217600</v>
      </c>
      <c r="I12" s="268">
        <v>1600</v>
      </c>
      <c r="J12" s="259">
        <f t="shared" ref="J12:J19" si="0">I12*$J$10</f>
        <v>1440</v>
      </c>
      <c r="K12" s="266"/>
      <c r="L12" s="266"/>
      <c r="N12" s="267"/>
    </row>
    <row r="13" spans="1:103">
      <c r="A13" s="260">
        <f>A12+0.01</f>
        <v>1.02</v>
      </c>
      <c r="B13" s="269" t="s">
        <v>273</v>
      </c>
      <c r="C13" s="262" t="s">
        <v>444</v>
      </c>
      <c r="D13" s="263">
        <v>22.08</v>
      </c>
      <c r="E13" s="264" t="e">
        <f>A.P.U.!I829</f>
        <v>#REF!</v>
      </c>
      <c r="F13" s="264">
        <v>21882</v>
      </c>
      <c r="G13" s="264">
        <f>F13*D13</f>
        <v>483154.55999999994</v>
      </c>
      <c r="H13" s="265">
        <f>F13*D13</f>
        <v>483154.55999999994</v>
      </c>
      <c r="I13" s="268">
        <v>9000</v>
      </c>
      <c r="J13" s="259">
        <f t="shared" si="0"/>
        <v>8100</v>
      </c>
      <c r="K13" s="266"/>
      <c r="L13" s="266"/>
      <c r="N13" s="267"/>
    </row>
    <row r="14" spans="1:103">
      <c r="A14" s="260">
        <f>A13+0.01</f>
        <v>1.03</v>
      </c>
      <c r="B14" s="269" t="s">
        <v>390</v>
      </c>
      <c r="C14" s="262" t="s">
        <v>443</v>
      </c>
      <c r="D14" s="263">
        <v>0</v>
      </c>
      <c r="E14" s="264" t="e">
        <f>A.P.U.!I877</f>
        <v>#REF!</v>
      </c>
      <c r="F14" s="264">
        <v>3012</v>
      </c>
      <c r="G14" s="264">
        <f>F14*D14</f>
        <v>0</v>
      </c>
      <c r="H14" s="265">
        <f>F14*D14</f>
        <v>0</v>
      </c>
      <c r="I14" s="268">
        <v>3000</v>
      </c>
      <c r="J14" s="259">
        <f t="shared" si="0"/>
        <v>2700</v>
      </c>
      <c r="K14" s="266"/>
      <c r="L14" s="266"/>
      <c r="N14" s="267"/>
    </row>
    <row r="15" spans="1:103">
      <c r="A15" s="260"/>
      <c r="B15" s="269"/>
      <c r="C15" s="271"/>
      <c r="D15" s="271"/>
      <c r="F15" s="273" t="s">
        <v>13</v>
      </c>
      <c r="G15" s="274"/>
      <c r="H15" s="275">
        <f>SUM(H12:H14)</f>
        <v>700754.55999999994</v>
      </c>
      <c r="I15" s="268">
        <v>9000</v>
      </c>
      <c r="J15" s="259">
        <f t="shared" si="0"/>
        <v>8100</v>
      </c>
      <c r="K15" s="266"/>
      <c r="L15" s="266"/>
      <c r="N15" s="267"/>
    </row>
    <row r="16" spans="1:103">
      <c r="A16" s="276">
        <v>2</v>
      </c>
      <c r="B16" s="277" t="s">
        <v>416</v>
      </c>
      <c r="C16" s="271"/>
      <c r="D16" s="271"/>
      <c r="E16" s="274"/>
      <c r="F16" s="278"/>
      <c r="G16" s="274"/>
      <c r="H16" s="279"/>
      <c r="I16" s="268">
        <v>5650</v>
      </c>
      <c r="J16" s="259">
        <f t="shared" si="0"/>
        <v>5085</v>
      </c>
      <c r="K16" s="266"/>
      <c r="L16" s="266"/>
      <c r="N16" s="267"/>
    </row>
    <row r="17" spans="1:103" ht="60">
      <c r="A17" s="260">
        <f>A16+0.01</f>
        <v>2.0099999999999998</v>
      </c>
      <c r="B17" s="252" t="s">
        <v>400</v>
      </c>
      <c r="C17" s="280" t="s">
        <v>144</v>
      </c>
      <c r="D17" s="281">
        <v>150</v>
      </c>
      <c r="E17" s="264">
        <f>A.P.U.!AC296</f>
        <v>92547</v>
      </c>
      <c r="F17" s="264">
        <f>A.P.U.!AC296</f>
        <v>92547</v>
      </c>
      <c r="G17" s="264">
        <f>F17*D17</f>
        <v>13882050</v>
      </c>
      <c r="H17" s="265">
        <f>F17*D17</f>
        <v>13882050</v>
      </c>
      <c r="I17" s="268">
        <v>9550</v>
      </c>
      <c r="J17" s="259">
        <f t="shared" si="0"/>
        <v>8595</v>
      </c>
      <c r="K17" s="266"/>
      <c r="L17" s="266"/>
      <c r="N17" s="267"/>
    </row>
    <row r="18" spans="1:103" ht="60">
      <c r="A18" s="260">
        <f>A17+0.01</f>
        <v>2.0199999999999996</v>
      </c>
      <c r="B18" s="282" t="s">
        <v>403</v>
      </c>
      <c r="C18" s="262" t="s">
        <v>443</v>
      </c>
      <c r="D18" s="263">
        <v>157</v>
      </c>
      <c r="E18" s="264">
        <f>A.P.U.!AW196</f>
        <v>48300</v>
      </c>
      <c r="F18" s="264">
        <f>A.P.U.!AW196</f>
        <v>48300</v>
      </c>
      <c r="G18" s="264">
        <f>F18*D18</f>
        <v>7583100</v>
      </c>
      <c r="H18" s="265">
        <f>F18*D18</f>
        <v>7583100</v>
      </c>
      <c r="I18" s="268">
        <v>5600</v>
      </c>
      <c r="J18" s="259">
        <f t="shared" si="0"/>
        <v>5040</v>
      </c>
      <c r="K18" s="266"/>
      <c r="L18" s="266"/>
      <c r="N18" s="267"/>
    </row>
    <row r="19" spans="1:103">
      <c r="A19" s="276"/>
      <c r="B19" s="277"/>
      <c r="C19" s="271"/>
      <c r="D19" s="271"/>
      <c r="E19" s="274"/>
      <c r="F19" s="283" t="s">
        <v>13</v>
      </c>
      <c r="G19" s="274"/>
      <c r="H19" s="275">
        <f>SUM(H17:H18)</f>
        <v>21465150</v>
      </c>
      <c r="I19" s="268">
        <v>30000</v>
      </c>
      <c r="J19" s="259">
        <f t="shared" si="0"/>
        <v>27000</v>
      </c>
      <c r="K19" s="266"/>
      <c r="L19" s="266"/>
      <c r="N19" s="267"/>
    </row>
    <row r="20" spans="1:103">
      <c r="A20" s="276">
        <v>3</v>
      </c>
      <c r="B20" s="277" t="s">
        <v>360</v>
      </c>
      <c r="C20" s="271"/>
      <c r="D20" s="271"/>
      <c r="E20" s="274"/>
      <c r="F20" s="278"/>
      <c r="G20" s="274"/>
      <c r="H20" s="279"/>
      <c r="I20" s="268"/>
      <c r="J20" s="259"/>
      <c r="K20" s="266"/>
      <c r="L20" s="266"/>
      <c r="N20" s="267"/>
    </row>
    <row r="21" spans="1:103" ht="48.75" customHeight="1">
      <c r="A21" s="260">
        <v>3.01</v>
      </c>
      <c r="B21" s="284" t="str">
        <f>UPPER("Sumistro e instalación de sanitario completo Ref. STILO 30535 Color: BONE, incluye  acople de manguera y accesorios")</f>
        <v>SUMISTRO E INSTALACIÓN DE SANITARIO COMPLETO REF. STILO 30535 COLOR: BONE, INCLUYE  ACOPLE DE MANGUERA Y ACCESORIOS</v>
      </c>
      <c r="C21" s="262" t="s">
        <v>2</v>
      </c>
      <c r="D21" s="281">
        <v>2</v>
      </c>
      <c r="E21" s="264">
        <f>A.P.U.!AW296</f>
        <v>278754</v>
      </c>
      <c r="F21" s="264">
        <v>432618</v>
      </c>
      <c r="G21" s="264">
        <f>F21*D21</f>
        <v>865236</v>
      </c>
      <c r="H21" s="265">
        <f>D21*F21</f>
        <v>865236</v>
      </c>
      <c r="I21" s="268"/>
      <c r="J21" s="259"/>
      <c r="K21" s="266"/>
      <c r="L21" s="266"/>
      <c r="N21" s="267"/>
    </row>
    <row r="22" spans="1:103" ht="74.25" customHeight="1">
      <c r="A22" s="260">
        <v>3.02</v>
      </c>
      <c r="B22" s="219" t="s">
        <v>458</v>
      </c>
      <c r="C22" s="380" t="s">
        <v>127</v>
      </c>
      <c r="D22" s="381">
        <v>2</v>
      </c>
      <c r="E22" s="220">
        <v>237886</v>
      </c>
      <c r="F22" s="264">
        <v>237886</v>
      </c>
      <c r="G22" s="264"/>
      <c r="H22" s="265">
        <f>D22*F22</f>
        <v>475772</v>
      </c>
      <c r="I22" s="268">
        <v>8500</v>
      </c>
      <c r="J22" s="259">
        <f>I22*$J$10</f>
        <v>7650</v>
      </c>
      <c r="K22" s="266"/>
      <c r="L22" s="266"/>
      <c r="N22" s="267"/>
    </row>
    <row r="23" spans="1:103" ht="66.75" customHeight="1">
      <c r="A23" s="260"/>
      <c r="B23" s="219"/>
      <c r="C23" s="380"/>
      <c r="D23" s="381"/>
      <c r="E23" s="220"/>
      <c r="F23" s="273" t="s">
        <v>13</v>
      </c>
      <c r="G23" s="264"/>
      <c r="H23" s="275">
        <f>SUM(H21:H22)</f>
        <v>1341008</v>
      </c>
      <c r="I23" s="259">
        <v>20000</v>
      </c>
      <c r="J23" s="259">
        <f>I23*$J$10</f>
        <v>18000</v>
      </c>
      <c r="K23" s="266"/>
      <c r="L23" s="266"/>
      <c r="N23" s="267"/>
    </row>
    <row r="24" spans="1:103">
      <c r="A24" s="258">
        <v>4</v>
      </c>
      <c r="B24" s="726" t="s">
        <v>221</v>
      </c>
      <c r="C24" s="726"/>
      <c r="D24" s="726"/>
      <c r="E24" s="726"/>
      <c r="F24" s="726"/>
      <c r="G24" s="726"/>
      <c r="H24" s="726"/>
      <c r="I24" s="268"/>
      <c r="J24" s="259"/>
      <c r="K24" s="266"/>
      <c r="L24" s="266"/>
      <c r="N24" s="267"/>
    </row>
    <row r="25" spans="1:103" ht="44.25" customHeight="1">
      <c r="A25" s="383">
        <f>A24+0.01</f>
        <v>4.01</v>
      </c>
      <c r="B25" s="384" t="str">
        <f>UPPER("Viga de cimentacion en concreto  de 20X 20 incluye formaleta, concreto de 3000psi ")</f>
        <v xml:space="preserve">VIGA DE CIMENTACION EN CONCRETO  DE 20X 20 INCLUYE FORMALETA, CONCRETO DE 3000PSI </v>
      </c>
      <c r="C25" s="280" t="s">
        <v>3</v>
      </c>
      <c r="D25" s="389">
        <v>48</v>
      </c>
      <c r="E25" s="387">
        <f>A.P.U.!S147</f>
        <v>61000</v>
      </c>
      <c r="F25" s="387">
        <v>39800</v>
      </c>
      <c r="G25" s="387">
        <f>F25*D25</f>
        <v>1910400</v>
      </c>
      <c r="H25" s="388">
        <f>D25*F25</f>
        <v>1910400</v>
      </c>
      <c r="I25" s="268"/>
      <c r="J25" s="259"/>
      <c r="K25" s="266"/>
      <c r="L25" s="266"/>
      <c r="N25" s="267"/>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V25" s="244"/>
      <c r="BW25" s="244"/>
      <c r="BX25" s="244"/>
      <c r="BY25" s="244"/>
      <c r="BZ25" s="244"/>
      <c r="CA25" s="244"/>
      <c r="CB25" s="244"/>
      <c r="CC25" s="244"/>
      <c r="CD25" s="244"/>
      <c r="CE25" s="244"/>
      <c r="CF25" s="244"/>
      <c r="CG25" s="244"/>
      <c r="CH25" s="244"/>
      <c r="CI25" s="244"/>
      <c r="CJ25" s="244"/>
      <c r="CK25" s="244"/>
      <c r="CL25" s="244"/>
      <c r="CM25" s="244"/>
      <c r="CN25" s="244"/>
      <c r="CO25" s="244"/>
      <c r="CP25" s="244"/>
      <c r="CQ25" s="244"/>
      <c r="CR25" s="244"/>
      <c r="CS25" s="244"/>
      <c r="CT25" s="244"/>
      <c r="CU25" s="244"/>
      <c r="CV25" s="244"/>
      <c r="CW25" s="244"/>
      <c r="CX25" s="244"/>
      <c r="CY25" s="244"/>
    </row>
    <row r="26" spans="1:103" ht="34.5" customHeight="1">
      <c r="A26" s="383">
        <f>A25+0.01</f>
        <v>4.0199999999999996</v>
      </c>
      <c r="B26" s="384" t="str">
        <f>UPPER("Viga de amarre en concreto  de 20*12 incluye formaleta, concreto de 3000psi")</f>
        <v>VIGA DE AMARRE EN CONCRETO  DE 20*12 INCLUYE FORMALETA, CONCRETO DE 3000PSI</v>
      </c>
      <c r="C26" s="280" t="s">
        <v>3</v>
      </c>
      <c r="D26" s="389">
        <v>48</v>
      </c>
      <c r="E26" s="387">
        <f>A.P.U.!S196</f>
        <v>104000</v>
      </c>
      <c r="F26" s="387">
        <v>48000</v>
      </c>
      <c r="G26" s="387">
        <f>F26*D26</f>
        <v>2304000</v>
      </c>
      <c r="H26" s="388">
        <f>D26*F26</f>
        <v>2304000</v>
      </c>
      <c r="I26" s="268"/>
      <c r="J26" s="259"/>
      <c r="K26" s="266"/>
      <c r="L26" s="266"/>
      <c r="N26" s="267"/>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V26" s="244"/>
      <c r="BW26" s="244"/>
      <c r="BX26" s="244"/>
      <c r="BY26" s="244"/>
      <c r="BZ26" s="244"/>
      <c r="CA26" s="244"/>
      <c r="CB26" s="244"/>
      <c r="CC26" s="244"/>
      <c r="CD26" s="244"/>
      <c r="CE26" s="244"/>
      <c r="CF26" s="244"/>
      <c r="CG26" s="244"/>
      <c r="CH26" s="244"/>
      <c r="CI26" s="244"/>
      <c r="CJ26" s="244"/>
      <c r="CK26" s="244"/>
      <c r="CL26" s="244"/>
      <c r="CM26" s="244"/>
      <c r="CN26" s="244"/>
      <c r="CO26" s="244"/>
      <c r="CP26" s="244"/>
      <c r="CQ26" s="244"/>
      <c r="CR26" s="244"/>
      <c r="CS26" s="244"/>
      <c r="CT26" s="244"/>
      <c r="CU26" s="244"/>
      <c r="CV26" s="244"/>
      <c r="CW26" s="244"/>
      <c r="CX26" s="244"/>
      <c r="CY26" s="244"/>
    </row>
    <row r="27" spans="1:103" ht="48" customHeight="1">
      <c r="A27" s="383">
        <f>A26+0.01</f>
        <v>4.0299999999999994</v>
      </c>
      <c r="B27" s="252" t="s">
        <v>348</v>
      </c>
      <c r="C27" s="262" t="s">
        <v>3</v>
      </c>
      <c r="D27" s="281">
        <v>45</v>
      </c>
      <c r="E27" s="264" t="e">
        <f>A.P.U.!S441</f>
        <v>#REF!</v>
      </c>
      <c r="F27" s="264">
        <v>43188</v>
      </c>
      <c r="G27" s="264">
        <f>F27*D27</f>
        <v>1943460</v>
      </c>
      <c r="H27" s="265">
        <f>D27*F27</f>
        <v>1943460</v>
      </c>
      <c r="I27" s="259">
        <v>15000</v>
      </c>
      <c r="J27" s="259">
        <f t="shared" ref="J27:J48" si="1">I27*$J$10</f>
        <v>13500</v>
      </c>
      <c r="K27" s="266"/>
      <c r="L27" s="266"/>
      <c r="N27" s="267"/>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V27" s="244"/>
      <c r="BW27" s="244"/>
      <c r="BX27" s="244"/>
      <c r="BY27" s="244"/>
      <c r="BZ27" s="244"/>
      <c r="CA27" s="244"/>
      <c r="CB27" s="244"/>
      <c r="CC27" s="244"/>
      <c r="CD27" s="244"/>
      <c r="CE27" s="244"/>
      <c r="CF27" s="244"/>
      <c r="CG27" s="244"/>
      <c r="CH27" s="244"/>
      <c r="CI27" s="244"/>
      <c r="CJ27" s="244"/>
      <c r="CK27" s="244"/>
      <c r="CL27" s="244"/>
      <c r="CM27" s="244"/>
      <c r="CN27" s="244"/>
      <c r="CO27" s="244"/>
      <c r="CP27" s="244"/>
      <c r="CQ27" s="244"/>
      <c r="CR27" s="244"/>
      <c r="CS27" s="244"/>
      <c r="CT27" s="244"/>
      <c r="CU27" s="244"/>
      <c r="CV27" s="244"/>
      <c r="CW27" s="244"/>
      <c r="CX27" s="244"/>
      <c r="CY27" s="244"/>
    </row>
    <row r="28" spans="1:103" ht="48" customHeight="1">
      <c r="A28" s="383">
        <f>A27+0.01</f>
        <v>4.0399999999999991</v>
      </c>
      <c r="B28" s="377" t="s">
        <v>459</v>
      </c>
      <c r="C28" s="262" t="s">
        <v>333</v>
      </c>
      <c r="D28" s="281">
        <f>(48+48+45)*4+(48+48+45)*0.9*0.56/0.15</f>
        <v>1037.76</v>
      </c>
      <c r="E28" s="248"/>
      <c r="F28" s="264">
        <v>3500</v>
      </c>
      <c r="G28" s="264"/>
      <c r="H28" s="265">
        <f>D28*F28</f>
        <v>3632160</v>
      </c>
      <c r="I28" s="268"/>
      <c r="J28" s="259"/>
      <c r="K28" s="266"/>
      <c r="L28" s="266"/>
      <c r="N28" s="267"/>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V28" s="244"/>
      <c r="BW28" s="244"/>
      <c r="BX28" s="244"/>
      <c r="BY28" s="244"/>
      <c r="BZ28" s="244"/>
      <c r="CA28" s="244"/>
      <c r="CB28" s="244"/>
      <c r="CC28" s="244"/>
      <c r="CD28" s="244"/>
      <c r="CE28" s="244"/>
      <c r="CF28" s="244"/>
      <c r="CG28" s="244"/>
      <c r="CH28" s="244"/>
      <c r="CI28" s="244"/>
      <c r="CJ28" s="244"/>
      <c r="CK28" s="244"/>
      <c r="CL28" s="244"/>
      <c r="CM28" s="244"/>
      <c r="CN28" s="244"/>
      <c r="CO28" s="244"/>
      <c r="CP28" s="244"/>
      <c r="CQ28" s="244"/>
      <c r="CR28" s="244"/>
      <c r="CS28" s="244"/>
      <c r="CT28" s="244"/>
      <c r="CU28" s="244"/>
      <c r="CV28" s="244"/>
      <c r="CW28" s="244"/>
      <c r="CX28" s="244"/>
      <c r="CY28" s="244"/>
    </row>
    <row r="29" spans="1:103" ht="26.25" customHeight="1">
      <c r="A29" s="260"/>
      <c r="B29" s="252"/>
      <c r="C29" s="262"/>
      <c r="D29" s="262"/>
      <c r="F29" s="278" t="s">
        <v>13</v>
      </c>
      <c r="G29" s="264"/>
      <c r="H29" s="275">
        <f>SUM(H25:H28)</f>
        <v>9790020</v>
      </c>
      <c r="I29" s="268">
        <v>28000</v>
      </c>
      <c r="J29" s="259">
        <f t="shared" si="1"/>
        <v>25200</v>
      </c>
      <c r="K29" s="266"/>
      <c r="L29" s="266"/>
      <c r="N29" s="267"/>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V29" s="244"/>
      <c r="BW29" s="244"/>
      <c r="BX29" s="244"/>
      <c r="BY29" s="244"/>
      <c r="BZ29" s="244"/>
      <c r="CA29" s="244"/>
      <c r="CB29" s="244"/>
      <c r="CC29" s="244"/>
      <c r="CD29" s="244"/>
      <c r="CE29" s="244"/>
      <c r="CF29" s="244"/>
      <c r="CG29" s="244"/>
      <c r="CH29" s="244"/>
      <c r="CI29" s="244"/>
      <c r="CJ29" s="244"/>
      <c r="CK29" s="244"/>
      <c r="CL29" s="244"/>
      <c r="CM29" s="244"/>
      <c r="CN29" s="244"/>
      <c r="CO29" s="244"/>
      <c r="CP29" s="244"/>
      <c r="CQ29" s="244"/>
      <c r="CR29" s="244"/>
      <c r="CS29" s="244"/>
      <c r="CT29" s="244"/>
      <c r="CU29" s="244"/>
      <c r="CV29" s="244"/>
      <c r="CW29" s="244"/>
      <c r="CX29" s="244"/>
      <c r="CY29" s="244"/>
    </row>
    <row r="30" spans="1:103" ht="39" customHeight="1">
      <c r="A30" s="258">
        <v>5</v>
      </c>
      <c r="B30" s="726" t="s">
        <v>222</v>
      </c>
      <c r="C30" s="726"/>
      <c r="D30" s="726"/>
      <c r="E30" s="726"/>
      <c r="F30" s="726"/>
      <c r="G30" s="726"/>
      <c r="H30" s="726"/>
      <c r="I30" s="268">
        <v>10000</v>
      </c>
      <c r="J30" s="259">
        <f t="shared" si="1"/>
        <v>9000</v>
      </c>
      <c r="K30" s="266"/>
      <c r="L30" s="266"/>
      <c r="N30" s="267"/>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c r="BW30" s="244"/>
      <c r="BX30" s="244"/>
      <c r="BY30" s="244"/>
      <c r="BZ30" s="244"/>
      <c r="CA30" s="244"/>
      <c r="CB30" s="244"/>
      <c r="CC30" s="244"/>
      <c r="CD30" s="244"/>
      <c r="CE30" s="244"/>
      <c r="CF30" s="244"/>
      <c r="CG30" s="244"/>
      <c r="CH30" s="244"/>
      <c r="CI30" s="244"/>
      <c r="CJ30" s="244"/>
      <c r="CK30" s="244"/>
      <c r="CL30" s="244"/>
      <c r="CM30" s="244"/>
      <c r="CN30" s="244"/>
      <c r="CO30" s="244"/>
      <c r="CP30" s="244"/>
      <c r="CQ30" s="244"/>
      <c r="CR30" s="244"/>
      <c r="CS30" s="244"/>
      <c r="CT30" s="244"/>
      <c r="CU30" s="244"/>
      <c r="CV30" s="244"/>
      <c r="CW30" s="244"/>
      <c r="CX30" s="244"/>
      <c r="CY30" s="244"/>
    </row>
    <row r="31" spans="1:103" ht="33" customHeight="1">
      <c r="A31" s="260">
        <f>A30+0.01</f>
        <v>5.01</v>
      </c>
      <c r="B31" s="252" t="str">
        <f>UPPER("Muro en mamposteria tipo soga con ladrillo de  6x12x25 mortero de 1:4")</f>
        <v>MURO EN MAMPOSTERIA TIPO SOGA CON LADRILLO DE  6X12X25 MORTERO DE 1:4</v>
      </c>
      <c r="C31" s="262" t="s">
        <v>443</v>
      </c>
      <c r="D31" s="263">
        <v>130</v>
      </c>
      <c r="E31" s="264">
        <f>A.P.U.!AC50</f>
        <v>27135</v>
      </c>
      <c r="F31" s="264">
        <f>A.P.U.!AC50</f>
        <v>27135</v>
      </c>
      <c r="G31" s="264">
        <f>F31*D31</f>
        <v>3527550</v>
      </c>
      <c r="H31" s="265">
        <f>D31*F31</f>
        <v>3527550</v>
      </c>
      <c r="I31" s="268">
        <v>18000</v>
      </c>
      <c r="J31" s="259">
        <f t="shared" si="1"/>
        <v>16200</v>
      </c>
      <c r="K31" s="266"/>
      <c r="L31" s="266"/>
      <c r="N31" s="267"/>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S31" s="244"/>
      <c r="BT31" s="244"/>
      <c r="BU31" s="244"/>
      <c r="BV31" s="244"/>
      <c r="BW31" s="244"/>
      <c r="BX31" s="244"/>
      <c r="BY31" s="244"/>
      <c r="BZ31" s="244"/>
      <c r="CA31" s="244"/>
      <c r="CB31" s="244"/>
      <c r="CC31" s="244"/>
      <c r="CD31" s="244"/>
      <c r="CE31" s="244"/>
      <c r="CF31" s="244"/>
      <c r="CG31" s="244"/>
      <c r="CH31" s="244"/>
      <c r="CI31" s="244"/>
      <c r="CJ31" s="244"/>
      <c r="CK31" s="244"/>
      <c r="CL31" s="244"/>
      <c r="CM31" s="244"/>
      <c r="CN31" s="244"/>
      <c r="CO31" s="244"/>
      <c r="CP31" s="244"/>
      <c r="CQ31" s="244"/>
      <c r="CR31" s="244"/>
      <c r="CS31" s="244"/>
      <c r="CT31" s="244"/>
      <c r="CU31" s="244"/>
      <c r="CV31" s="244"/>
      <c r="CW31" s="244"/>
      <c r="CX31" s="244"/>
      <c r="CY31" s="244"/>
    </row>
    <row r="32" spans="1:103" ht="32.25" customHeight="1">
      <c r="A32" s="260">
        <f>A31+0.01</f>
        <v>5.0199999999999996</v>
      </c>
      <c r="B32" s="252" t="str">
        <f>UPPER("Muro en mamposteria E=0.30M  mortero 1:4, ladrillo tolete comun de 7X14X28")</f>
        <v>MURO EN MAMPOSTERIA E=0.30M  MORTERO 1:4, LADRILLO TOLETE COMUN DE 7X14X28</v>
      </c>
      <c r="C32" s="262" t="s">
        <v>443</v>
      </c>
      <c r="D32" s="263">
        <v>43.56</v>
      </c>
      <c r="E32" s="264" t="e">
        <f>A.P.U.!AC98</f>
        <v>#REF!</v>
      </c>
      <c r="F32" s="264">
        <v>40270</v>
      </c>
      <c r="G32" s="264">
        <f>F32*D32</f>
        <v>1754161.2000000002</v>
      </c>
      <c r="H32" s="265">
        <f>D32*F32</f>
        <v>1754161.2000000002</v>
      </c>
      <c r="I32" s="268">
        <v>13800</v>
      </c>
      <c r="J32" s="259">
        <f t="shared" si="1"/>
        <v>12420</v>
      </c>
      <c r="K32" s="266"/>
      <c r="L32" s="266"/>
      <c r="N32" s="267"/>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S32" s="244"/>
      <c r="BT32" s="244"/>
      <c r="BU32" s="244"/>
      <c r="BV32" s="244"/>
      <c r="BW32" s="244"/>
      <c r="BX32" s="244"/>
      <c r="BY32" s="244"/>
      <c r="BZ32" s="244"/>
      <c r="CA32" s="244"/>
      <c r="CB32" s="244"/>
      <c r="CC32" s="244"/>
      <c r="CD32" s="244"/>
      <c r="CE32" s="244"/>
      <c r="CF32" s="244"/>
      <c r="CG32" s="244"/>
      <c r="CH32" s="244"/>
      <c r="CI32" s="244"/>
      <c r="CJ32" s="244"/>
      <c r="CK32" s="244"/>
      <c r="CL32" s="244"/>
      <c r="CM32" s="244"/>
      <c r="CN32" s="244"/>
      <c r="CO32" s="244"/>
      <c r="CP32" s="244"/>
      <c r="CQ32" s="244"/>
      <c r="CR32" s="244"/>
      <c r="CS32" s="244"/>
      <c r="CT32" s="244"/>
      <c r="CU32" s="244"/>
      <c r="CV32" s="244"/>
      <c r="CW32" s="244"/>
      <c r="CX32" s="244"/>
      <c r="CY32" s="244"/>
    </row>
    <row r="33" spans="1:103" ht="31.5" customHeight="1">
      <c r="A33" s="260">
        <f>A32+0.01</f>
        <v>5.0299999999999994</v>
      </c>
      <c r="B33" s="252" t="str">
        <f>UPPER("Repello muros morteros 1:3")</f>
        <v>REPELLO MUROS MORTEROS 1:3</v>
      </c>
      <c r="C33" s="262" t="s">
        <v>443</v>
      </c>
      <c r="D33" s="263">
        <f>(D32+D31)*2*1.05</f>
        <v>364.476</v>
      </c>
      <c r="E33" s="264">
        <f>A.P.U.!AC147</f>
        <v>14821</v>
      </c>
      <c r="F33" s="264">
        <f>A.P.U.!AC147</f>
        <v>14821</v>
      </c>
      <c r="G33" s="264">
        <f>F33*D33</f>
        <v>5401898.7960000001</v>
      </c>
      <c r="H33" s="265">
        <f>D33*F33</f>
        <v>5401898.7960000001</v>
      </c>
      <c r="I33" s="268"/>
      <c r="J33" s="259"/>
      <c r="K33" s="266"/>
      <c r="L33" s="266"/>
      <c r="N33" s="267"/>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S33" s="244"/>
      <c r="BT33" s="244"/>
      <c r="BU33" s="244"/>
      <c r="BV33" s="244"/>
      <c r="BW33" s="244"/>
      <c r="BX33" s="244"/>
      <c r="BY33" s="244"/>
      <c r="BZ33" s="244"/>
      <c r="CA33" s="244"/>
      <c r="CB33" s="244"/>
      <c r="CC33" s="244"/>
      <c r="CD33" s="244"/>
      <c r="CE33" s="244"/>
      <c r="CF33" s="244"/>
      <c r="CG33" s="244"/>
      <c r="CH33" s="244"/>
      <c r="CI33" s="244"/>
      <c r="CJ33" s="244"/>
      <c r="CK33" s="244"/>
      <c r="CL33" s="244"/>
      <c r="CM33" s="244"/>
      <c r="CN33" s="244"/>
      <c r="CO33" s="244"/>
      <c r="CP33" s="244"/>
      <c r="CQ33" s="244"/>
      <c r="CR33" s="244"/>
      <c r="CS33" s="244"/>
      <c r="CT33" s="244"/>
      <c r="CU33" s="244"/>
      <c r="CV33" s="244"/>
      <c r="CW33" s="244"/>
      <c r="CX33" s="244"/>
      <c r="CY33" s="244"/>
    </row>
    <row r="34" spans="1:103">
      <c r="A34" s="260">
        <f>A33+0.01</f>
        <v>5.0399999999999991</v>
      </c>
      <c r="B34" s="252" t="str">
        <f>UPPER("Estuco plastico para muros con Estuco plastico de sika")</f>
        <v>ESTUCO PLASTICO PARA MUROS CON ESTUCO PLASTICO DE SIKA</v>
      </c>
      <c r="C34" s="262" t="s">
        <v>443</v>
      </c>
      <c r="D34" s="263">
        <f>(D32+D31)*2*1.05</f>
        <v>364.476</v>
      </c>
      <c r="E34" s="264">
        <f>A.P.U.!AC196</f>
        <v>4120</v>
      </c>
      <c r="F34" s="264">
        <f>A.P.U.!AC196</f>
        <v>4120</v>
      </c>
      <c r="G34" s="264">
        <f>F34*D34</f>
        <v>1501641.12</v>
      </c>
      <c r="H34" s="265">
        <f>D34*F34</f>
        <v>1501641.12</v>
      </c>
      <c r="I34" s="268"/>
      <c r="J34" s="259"/>
      <c r="K34" s="266"/>
      <c r="L34" s="266"/>
      <c r="N34" s="267"/>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4"/>
      <c r="BQ34" s="244"/>
      <c r="BR34" s="244"/>
      <c r="BS34" s="244"/>
      <c r="BT34" s="244"/>
      <c r="BU34" s="244"/>
      <c r="BV34" s="244"/>
      <c r="BW34" s="244"/>
      <c r="BX34" s="244"/>
      <c r="BY34" s="244"/>
      <c r="BZ34" s="244"/>
      <c r="CA34" s="244"/>
      <c r="CB34" s="244"/>
      <c r="CC34" s="244"/>
      <c r="CD34" s="244"/>
      <c r="CE34" s="244"/>
      <c r="CF34" s="244"/>
      <c r="CG34" s="244"/>
      <c r="CH34" s="244"/>
      <c r="CI34" s="244"/>
      <c r="CJ34" s="244"/>
      <c r="CK34" s="244"/>
      <c r="CL34" s="244"/>
      <c r="CM34" s="244"/>
      <c r="CN34" s="244"/>
      <c r="CO34" s="244"/>
      <c r="CP34" s="244"/>
      <c r="CQ34" s="244"/>
      <c r="CR34" s="244"/>
      <c r="CS34" s="244"/>
      <c r="CT34" s="244"/>
      <c r="CU34" s="244"/>
      <c r="CV34" s="244"/>
      <c r="CW34" s="244"/>
      <c r="CX34" s="244"/>
      <c r="CY34" s="244"/>
    </row>
    <row r="35" spans="1:103">
      <c r="A35" s="260">
        <f>A34+0.01</f>
        <v>5.0499999999999989</v>
      </c>
      <c r="B35" s="252" t="str">
        <f>UPPER("Pintura blanca tipo vinilo I a 3 manos. ")</f>
        <v xml:space="preserve">PINTURA BLANCA TIPO VINILO I A 3 MANOS. </v>
      </c>
      <c r="C35" s="262" t="s">
        <v>443</v>
      </c>
      <c r="D35" s="263">
        <f>(D32+D31)*2*1.05</f>
        <v>364.476</v>
      </c>
      <c r="E35" s="264">
        <f>A.P.U.!AC246</f>
        <v>4831</v>
      </c>
      <c r="F35" s="264">
        <f>A.P.U.!AC246</f>
        <v>4831</v>
      </c>
      <c r="G35" s="264">
        <f>F35*D35</f>
        <v>1760783.5560000001</v>
      </c>
      <c r="H35" s="265">
        <f>D35*F35</f>
        <v>1760783.5560000001</v>
      </c>
      <c r="I35" s="286"/>
      <c r="J35" s="259"/>
      <c r="K35" s="266"/>
      <c r="L35" s="266"/>
      <c r="N35" s="267"/>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row>
    <row r="36" spans="1:103" ht="36" customHeight="1">
      <c r="A36" s="260"/>
      <c r="B36" s="252"/>
      <c r="C36" s="262"/>
      <c r="D36" s="262"/>
      <c r="F36" s="278" t="s">
        <v>13</v>
      </c>
      <c r="G36" s="264"/>
      <c r="H36" s="275">
        <f>SUM(H31:H35)</f>
        <v>13946034.672</v>
      </c>
      <c r="I36" s="259">
        <v>6000</v>
      </c>
      <c r="J36" s="259">
        <f t="shared" si="1"/>
        <v>5400</v>
      </c>
      <c r="K36" s="266"/>
      <c r="L36" s="266"/>
      <c r="N36" s="267"/>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row>
    <row r="37" spans="1:103" ht="39" customHeight="1">
      <c r="A37" s="258">
        <v>6</v>
      </c>
      <c r="B37" s="726" t="s">
        <v>277</v>
      </c>
      <c r="C37" s="726"/>
      <c r="D37" s="726"/>
      <c r="E37" s="726"/>
      <c r="F37" s="726"/>
      <c r="G37" s="726"/>
      <c r="H37" s="726"/>
      <c r="I37" s="259">
        <v>3000</v>
      </c>
      <c r="J37" s="259">
        <f t="shared" si="1"/>
        <v>2700</v>
      </c>
      <c r="K37" s="266"/>
      <c r="L37" s="266"/>
      <c r="N37" s="267"/>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4"/>
      <c r="BR37" s="244"/>
      <c r="BS37" s="244"/>
      <c r="BT37" s="244"/>
      <c r="BU37" s="244"/>
      <c r="BV37" s="244"/>
      <c r="BW37" s="244"/>
      <c r="BX37" s="244"/>
      <c r="BY37" s="244"/>
      <c r="BZ37" s="244"/>
      <c r="CA37" s="244"/>
      <c r="CB37" s="244"/>
      <c r="CC37" s="244"/>
      <c r="CD37" s="244"/>
      <c r="CE37" s="244"/>
      <c r="CF37" s="244"/>
      <c r="CG37" s="244"/>
      <c r="CH37" s="244"/>
      <c r="CI37" s="244"/>
      <c r="CJ37" s="244"/>
      <c r="CK37" s="244"/>
      <c r="CL37" s="244"/>
      <c r="CM37" s="244"/>
      <c r="CN37" s="244"/>
      <c r="CO37" s="244"/>
      <c r="CP37" s="244"/>
      <c r="CQ37" s="244"/>
      <c r="CR37" s="244"/>
      <c r="CS37" s="244"/>
      <c r="CT37" s="244"/>
      <c r="CU37" s="244"/>
      <c r="CV37" s="244"/>
      <c r="CW37" s="244"/>
      <c r="CX37" s="244"/>
      <c r="CY37" s="244"/>
    </row>
    <row r="38" spans="1:103" ht="30.75" customHeight="1">
      <c r="A38" s="260">
        <f>A37+0.01</f>
        <v>6.01</v>
      </c>
      <c r="B38" s="252" t="s">
        <v>401</v>
      </c>
      <c r="C38" s="262" t="s">
        <v>443</v>
      </c>
      <c r="D38" s="263">
        <v>157</v>
      </c>
      <c r="E38" s="264">
        <f>A.P.U.!AM50</f>
        <v>37000</v>
      </c>
      <c r="F38" s="264">
        <f>A.P.U.!AM50</f>
        <v>37000</v>
      </c>
      <c r="G38" s="264">
        <f>F38*D38</f>
        <v>5809000</v>
      </c>
      <c r="H38" s="265">
        <f>D38*F38</f>
        <v>5809000</v>
      </c>
      <c r="I38" s="259">
        <v>4000</v>
      </c>
      <c r="J38" s="259">
        <f t="shared" si="1"/>
        <v>3600</v>
      </c>
      <c r="K38" s="266"/>
      <c r="L38" s="266"/>
      <c r="N38" s="267"/>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4"/>
      <c r="BR38" s="244"/>
      <c r="BS38" s="244"/>
      <c r="BT38" s="244"/>
      <c r="BU38" s="244"/>
      <c r="BV38" s="244"/>
      <c r="BW38" s="244"/>
      <c r="BX38" s="244"/>
      <c r="BY38" s="244"/>
      <c r="BZ38" s="244"/>
      <c r="CA38" s="244"/>
      <c r="CB38" s="244"/>
      <c r="CC38" s="244"/>
      <c r="CD38" s="244"/>
      <c r="CE38" s="244"/>
      <c r="CF38" s="244"/>
      <c r="CG38" s="244"/>
      <c r="CH38" s="244"/>
      <c r="CI38" s="244"/>
      <c r="CJ38" s="244"/>
      <c r="CK38" s="244"/>
      <c r="CL38" s="244"/>
      <c r="CM38" s="244"/>
      <c r="CN38" s="244"/>
      <c r="CO38" s="244"/>
      <c r="CP38" s="244"/>
      <c r="CQ38" s="244"/>
      <c r="CR38" s="244"/>
      <c r="CS38" s="244"/>
      <c r="CT38" s="244"/>
      <c r="CU38" s="244"/>
      <c r="CV38" s="244"/>
      <c r="CW38" s="244"/>
      <c r="CX38" s="244"/>
      <c r="CY38" s="244"/>
    </row>
    <row r="39" spans="1:103" ht="27" customHeight="1">
      <c r="A39" s="260">
        <f>A38+0.01</f>
        <v>6.02</v>
      </c>
      <c r="B39" s="252" t="str">
        <f>UPPER("Construccion de guardaescobas h=0,07m Y CON MORTERO DE 1:3 granito y recto")</f>
        <v>CONSTRUCCION DE GUARDAESCOBAS H=0,07M Y CON MORTERO DE 1:3 GRANITO Y RECTO</v>
      </c>
      <c r="C39" s="262" t="s">
        <v>3</v>
      </c>
      <c r="D39" s="263">
        <v>200</v>
      </c>
      <c r="E39" s="264">
        <f>A.P.U.!AM98</f>
        <v>14607</v>
      </c>
      <c r="F39" s="264">
        <f>A.P.U.!AM98</f>
        <v>14607</v>
      </c>
      <c r="G39" s="264">
        <f>F39*D39</f>
        <v>2921400</v>
      </c>
      <c r="H39" s="265">
        <f>D39*F39</f>
        <v>2921400</v>
      </c>
      <c r="I39" s="268">
        <v>2000</v>
      </c>
      <c r="J39" s="259">
        <f t="shared" si="1"/>
        <v>1800</v>
      </c>
      <c r="K39" s="266"/>
      <c r="L39" s="266"/>
      <c r="N39" s="267"/>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4"/>
      <c r="BR39" s="244"/>
      <c r="BS39" s="244"/>
      <c r="BT39" s="244"/>
      <c r="BU39" s="244"/>
      <c r="BV39" s="244"/>
      <c r="BW39" s="244"/>
      <c r="BX39" s="244"/>
      <c r="BY39" s="244"/>
      <c r="BZ39" s="244"/>
      <c r="CA39" s="244"/>
      <c r="CB39" s="244"/>
      <c r="CC39" s="244"/>
      <c r="CD39" s="244"/>
      <c r="CE39" s="244"/>
      <c r="CF39" s="244"/>
      <c r="CG39" s="244"/>
      <c r="CH39" s="244"/>
      <c r="CI39" s="244"/>
      <c r="CJ39" s="244"/>
      <c r="CK39" s="244"/>
      <c r="CL39" s="244"/>
      <c r="CM39" s="244"/>
      <c r="CN39" s="244"/>
      <c r="CO39" s="244"/>
      <c r="CP39" s="244"/>
      <c r="CQ39" s="244"/>
      <c r="CR39" s="244"/>
      <c r="CS39" s="244"/>
      <c r="CT39" s="244"/>
      <c r="CU39" s="244"/>
      <c r="CV39" s="244"/>
      <c r="CW39" s="244"/>
      <c r="CX39" s="244"/>
      <c r="CY39" s="244"/>
    </row>
    <row r="40" spans="1:103" ht="24">
      <c r="A40" s="260">
        <f>A39+0.01</f>
        <v>6.0299999999999994</v>
      </c>
      <c r="B40" s="252" t="str">
        <f>UPPER("Piso en baldosa  ALFA  café trafico 5 (30 X 30 cm) con mortero de nivelacion incluye destronque pulido y brillado")</f>
        <v>PISO EN BALDOSA  ALFA  CAFÉ TRAFICO 5 (30 X 30 CM) CON MORTERO DE NIVELACION INCLUYE DESTRONQUE PULIDO Y BRILLADO</v>
      </c>
      <c r="C40" s="262" t="s">
        <v>443</v>
      </c>
      <c r="D40" s="263">
        <v>157</v>
      </c>
      <c r="E40" s="264">
        <f>A.P.U.!AM196</f>
        <v>64230</v>
      </c>
      <c r="F40" s="264">
        <f>A.P.U.!AM196</f>
        <v>64230</v>
      </c>
      <c r="G40" s="264">
        <f>F40*D40</f>
        <v>10084110</v>
      </c>
      <c r="H40" s="265">
        <f>D40*F40</f>
        <v>10084110</v>
      </c>
      <c r="I40" s="268"/>
      <c r="J40" s="259"/>
      <c r="K40" s="266"/>
      <c r="L40" s="266"/>
      <c r="N40" s="267"/>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4"/>
      <c r="BR40" s="244"/>
      <c r="BS40" s="244"/>
      <c r="BT40" s="244"/>
      <c r="BU40" s="244"/>
      <c r="BV40" s="244"/>
      <c r="BW40" s="244"/>
      <c r="BX40" s="244"/>
      <c r="BY40" s="244"/>
      <c r="BZ40" s="244"/>
      <c r="CA40" s="244"/>
      <c r="CB40" s="244"/>
      <c r="CC40" s="244"/>
      <c r="CD40" s="244"/>
      <c r="CE40" s="244"/>
      <c r="CF40" s="244"/>
      <c r="CG40" s="244"/>
      <c r="CH40" s="244"/>
      <c r="CI40" s="244"/>
      <c r="CJ40" s="244"/>
      <c r="CK40" s="244"/>
      <c r="CL40" s="244"/>
      <c r="CM40" s="244"/>
      <c r="CN40" s="244"/>
      <c r="CO40" s="244"/>
      <c r="CP40" s="244"/>
      <c r="CQ40" s="244"/>
      <c r="CR40" s="244"/>
      <c r="CS40" s="244"/>
      <c r="CT40" s="244"/>
      <c r="CU40" s="244"/>
      <c r="CV40" s="244"/>
      <c r="CW40" s="244"/>
      <c r="CX40" s="244"/>
      <c r="CY40" s="244"/>
    </row>
    <row r="41" spans="1:103" ht="52.5" customHeight="1">
      <c r="A41" s="260"/>
      <c r="B41" s="252"/>
      <c r="C41" s="262"/>
      <c r="D41" s="262"/>
      <c r="F41" s="278" t="s">
        <v>13</v>
      </c>
      <c r="G41" s="264"/>
      <c r="H41" s="275">
        <f>SUM(H38:H40)</f>
        <v>18814510</v>
      </c>
      <c r="I41" s="259">
        <v>8000</v>
      </c>
      <c r="J41" s="259">
        <f t="shared" si="1"/>
        <v>7200</v>
      </c>
      <c r="K41" s="266"/>
      <c r="L41" s="266"/>
      <c r="N41" s="267"/>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c r="BR41" s="244"/>
      <c r="BS41" s="244"/>
      <c r="BT41" s="244"/>
      <c r="BU41" s="244"/>
      <c r="BV41" s="244"/>
      <c r="BW41" s="244"/>
      <c r="BX41" s="244"/>
      <c r="BY41" s="244"/>
      <c r="BZ41" s="244"/>
      <c r="CA41" s="244"/>
      <c r="CB41" s="244"/>
      <c r="CC41" s="244"/>
      <c r="CD41" s="244"/>
      <c r="CE41" s="244"/>
      <c r="CF41" s="244"/>
      <c r="CG41" s="244"/>
      <c r="CH41" s="244"/>
      <c r="CI41" s="244"/>
      <c r="CJ41" s="244"/>
      <c r="CK41" s="244"/>
      <c r="CL41" s="244"/>
      <c r="CM41" s="244"/>
      <c r="CN41" s="244"/>
      <c r="CO41" s="244"/>
      <c r="CP41" s="244"/>
      <c r="CQ41" s="244"/>
      <c r="CR41" s="244"/>
      <c r="CS41" s="244"/>
      <c r="CT41" s="244"/>
      <c r="CU41" s="244"/>
      <c r="CV41" s="244"/>
      <c r="CW41" s="244"/>
      <c r="CX41" s="244"/>
      <c r="CY41" s="244"/>
    </row>
    <row r="42" spans="1:103" ht="38.25" customHeight="1">
      <c r="A42" s="258">
        <v>7</v>
      </c>
      <c r="B42" s="726" t="s">
        <v>412</v>
      </c>
      <c r="C42" s="726"/>
      <c r="D42" s="726"/>
      <c r="E42" s="726"/>
      <c r="F42" s="726"/>
      <c r="G42" s="726"/>
      <c r="H42" s="726"/>
      <c r="I42" s="259">
        <v>1200</v>
      </c>
      <c r="J42" s="259">
        <f t="shared" si="1"/>
        <v>1080</v>
      </c>
      <c r="K42" s="266"/>
      <c r="L42" s="266"/>
      <c r="N42" s="267"/>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row>
    <row r="43" spans="1:103" ht="61.5" customHeight="1">
      <c r="A43" s="260">
        <f>A42+0.01</f>
        <v>7.01</v>
      </c>
      <c r="B43" s="292" t="s">
        <v>385</v>
      </c>
      <c r="C43" s="280" t="s">
        <v>144</v>
      </c>
      <c r="D43" s="389">
        <v>12.3</v>
      </c>
      <c r="E43" s="387" t="e">
        <f>A.P.U.!AW50</f>
        <v>#REF!</v>
      </c>
      <c r="F43" s="387">
        <v>147107.6</v>
      </c>
      <c r="G43" s="387">
        <f>F43*D43</f>
        <v>1809423.4800000002</v>
      </c>
      <c r="H43" s="388">
        <f>D43*F43</f>
        <v>1809423.4800000002</v>
      </c>
      <c r="I43" s="259">
        <v>10000</v>
      </c>
      <c r="J43" s="259">
        <f t="shared" si="1"/>
        <v>9000</v>
      </c>
      <c r="K43" s="266"/>
      <c r="L43" s="266"/>
      <c r="N43" s="267"/>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row>
    <row r="44" spans="1:103" ht="48.75" customHeight="1">
      <c r="A44" s="260">
        <f>A43+0.01</f>
        <v>7.02</v>
      </c>
      <c r="B44" s="252" t="str">
        <f>UPPER("Suministro e instalacion Ventana en aluminio anodizado  natural en material de  vidrio en 5mm templado.")</f>
        <v>SUMINISTRO E INSTALACION VENTANA EN ALUMINIO ANODIZADO  NATURAL EN MATERIAL DE  VIDRIO EN 5MM TEMPLADO.</v>
      </c>
      <c r="C44" s="280" t="s">
        <v>144</v>
      </c>
      <c r="D44" s="389">
        <v>43.52</v>
      </c>
      <c r="E44" s="387" t="e">
        <f>A.P.U.!AW147</f>
        <v>#REF!</v>
      </c>
      <c r="F44" s="387">
        <v>230000</v>
      </c>
      <c r="G44" s="387">
        <f>F44*D44</f>
        <v>10009600</v>
      </c>
      <c r="H44" s="388">
        <f>D44*F44</f>
        <v>10009600</v>
      </c>
      <c r="I44" s="259">
        <v>9500</v>
      </c>
      <c r="J44" s="259">
        <f t="shared" si="1"/>
        <v>8550</v>
      </c>
      <c r="K44" s="266"/>
      <c r="L44" s="266"/>
      <c r="N44" s="267"/>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44"/>
      <c r="BT44" s="244"/>
      <c r="BU44" s="244"/>
      <c r="BV44" s="244"/>
      <c r="BW44" s="244"/>
      <c r="BX44" s="244"/>
      <c r="BY44" s="244"/>
      <c r="BZ44" s="244"/>
      <c r="CA44" s="244"/>
      <c r="CB44" s="244"/>
      <c r="CC44" s="244"/>
      <c r="CD44" s="244"/>
      <c r="CE44" s="244"/>
      <c r="CF44" s="244"/>
      <c r="CG44" s="244"/>
      <c r="CH44" s="244"/>
      <c r="CI44" s="244"/>
      <c r="CJ44" s="244"/>
      <c r="CK44" s="244"/>
      <c r="CL44" s="244"/>
      <c r="CM44" s="244"/>
      <c r="CN44" s="244"/>
      <c r="CO44" s="244"/>
      <c r="CP44" s="244"/>
      <c r="CQ44" s="244"/>
      <c r="CR44" s="244"/>
      <c r="CS44" s="244"/>
      <c r="CT44" s="244"/>
      <c r="CU44" s="244"/>
      <c r="CV44" s="244"/>
      <c r="CW44" s="244"/>
      <c r="CX44" s="244"/>
      <c r="CY44" s="244"/>
    </row>
    <row r="45" spans="1:103">
      <c r="A45" s="260"/>
      <c r="B45" s="252"/>
      <c r="C45" s="262"/>
      <c r="D45" s="262"/>
      <c r="F45" s="278" t="s">
        <v>13</v>
      </c>
      <c r="G45" s="264"/>
      <c r="H45" s="275">
        <f>SUM(H43:H44)</f>
        <v>11819023.48</v>
      </c>
      <c r="I45" s="259"/>
      <c r="J45" s="259">
        <f t="shared" si="1"/>
        <v>0</v>
      </c>
      <c r="K45" s="266"/>
      <c r="L45" s="266"/>
      <c r="N45" s="267"/>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4"/>
      <c r="BR45" s="244"/>
      <c r="BS45" s="244"/>
      <c r="BT45" s="244"/>
      <c r="BU45" s="244"/>
      <c r="BV45" s="244"/>
      <c r="BW45" s="244"/>
      <c r="BX45" s="244"/>
      <c r="BY45" s="244"/>
      <c r="BZ45" s="244"/>
      <c r="CA45" s="244"/>
      <c r="CB45" s="244"/>
      <c r="CC45" s="244"/>
      <c r="CD45" s="244"/>
      <c r="CE45" s="244"/>
      <c r="CF45" s="244"/>
      <c r="CG45" s="244"/>
      <c r="CH45" s="244"/>
      <c r="CI45" s="244"/>
      <c r="CJ45" s="244"/>
      <c r="CK45" s="244"/>
      <c r="CL45" s="244"/>
      <c r="CM45" s="244"/>
      <c r="CN45" s="244"/>
      <c r="CO45" s="244"/>
      <c r="CP45" s="244"/>
      <c r="CQ45" s="244"/>
      <c r="CR45" s="244"/>
      <c r="CS45" s="244"/>
      <c r="CT45" s="244"/>
      <c r="CU45" s="244"/>
      <c r="CV45" s="244"/>
      <c r="CW45" s="244"/>
      <c r="CX45" s="244"/>
      <c r="CY45" s="244"/>
    </row>
    <row r="46" spans="1:103">
      <c r="A46" s="258">
        <v>8</v>
      </c>
      <c r="B46" s="294" t="s">
        <v>414</v>
      </c>
      <c r="C46" s="262"/>
      <c r="D46" s="262"/>
      <c r="F46" s="278"/>
      <c r="G46" s="264"/>
      <c r="H46" s="275"/>
      <c r="I46" s="286"/>
      <c r="J46" s="259"/>
      <c r="K46" s="266"/>
      <c r="L46" s="266"/>
      <c r="N46" s="267"/>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c r="CF46" s="244"/>
      <c r="CG46" s="244"/>
      <c r="CH46" s="244"/>
      <c r="CI46" s="244"/>
      <c r="CJ46" s="244"/>
      <c r="CK46" s="244"/>
      <c r="CL46" s="244"/>
      <c r="CM46" s="244"/>
      <c r="CN46" s="244"/>
      <c r="CO46" s="244"/>
      <c r="CP46" s="244"/>
      <c r="CQ46" s="244"/>
      <c r="CR46" s="244"/>
      <c r="CS46" s="244"/>
      <c r="CT46" s="244"/>
      <c r="CU46" s="244"/>
      <c r="CV46" s="244"/>
      <c r="CW46" s="244"/>
      <c r="CX46" s="244"/>
      <c r="CY46" s="244"/>
    </row>
    <row r="47" spans="1:103" ht="15" customHeight="1">
      <c r="A47" s="260">
        <f>A46+0.01</f>
        <v>8.01</v>
      </c>
      <c r="B47" s="252" t="str">
        <f>UPPER("Bajantes aguas lluvias 4 pvc")</f>
        <v>BAJANTES AGUAS LLUVIAS 4 PVC</v>
      </c>
      <c r="C47" s="262" t="s">
        <v>3</v>
      </c>
      <c r="D47" s="263">
        <v>20</v>
      </c>
      <c r="E47" s="264" t="e">
        <f>A.P.U.!BG50</f>
        <v>#REF!</v>
      </c>
      <c r="F47" s="264">
        <v>12550</v>
      </c>
      <c r="G47" s="264">
        <f>F47*D47</f>
        <v>251000</v>
      </c>
      <c r="H47" s="265">
        <f>D47*F47</f>
        <v>251000</v>
      </c>
      <c r="I47" s="259">
        <v>8000</v>
      </c>
      <c r="J47" s="259">
        <f t="shared" si="1"/>
        <v>7200</v>
      </c>
      <c r="K47" s="266"/>
      <c r="L47" s="266"/>
      <c r="N47" s="267"/>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4"/>
      <c r="BX47" s="244"/>
      <c r="BY47" s="244"/>
      <c r="BZ47" s="244"/>
      <c r="CA47" s="244"/>
      <c r="CB47" s="244"/>
      <c r="CC47" s="244"/>
      <c r="CD47" s="244"/>
      <c r="CE47" s="244"/>
      <c r="CF47" s="244"/>
      <c r="CG47" s="244"/>
      <c r="CH47" s="244"/>
      <c r="CI47" s="244"/>
      <c r="CJ47" s="244"/>
      <c r="CK47" s="244"/>
      <c r="CL47" s="244"/>
      <c r="CM47" s="244"/>
      <c r="CN47" s="244"/>
      <c r="CO47" s="244"/>
      <c r="CP47" s="244"/>
      <c r="CQ47" s="244"/>
      <c r="CR47" s="244"/>
      <c r="CS47" s="244"/>
      <c r="CT47" s="244"/>
      <c r="CU47" s="244"/>
      <c r="CV47" s="244"/>
      <c r="CW47" s="244"/>
      <c r="CX47" s="244"/>
      <c r="CY47" s="244"/>
    </row>
    <row r="48" spans="1:103" ht="43.5" customHeight="1">
      <c r="A48" s="260"/>
      <c r="B48" s="252"/>
      <c r="C48" s="262"/>
      <c r="D48" s="263"/>
      <c r="E48" s="264"/>
      <c r="F48" s="283" t="s">
        <v>13</v>
      </c>
      <c r="G48" s="264"/>
      <c r="H48" s="275">
        <f>SUM(H47:H47)</f>
        <v>251000</v>
      </c>
      <c r="I48" s="259">
        <v>17500</v>
      </c>
      <c r="J48" s="259">
        <f t="shared" si="1"/>
        <v>15750</v>
      </c>
      <c r="K48" s="266"/>
      <c r="L48" s="266"/>
      <c r="N48" s="267"/>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c r="BR48" s="244"/>
      <c r="BS48" s="244"/>
      <c r="BT48" s="244"/>
      <c r="BU48" s="244"/>
      <c r="BV48" s="244"/>
      <c r="BW48" s="244"/>
      <c r="BX48" s="244"/>
      <c r="BY48" s="244"/>
      <c r="BZ48" s="244"/>
      <c r="CA48" s="244"/>
      <c r="CB48" s="244"/>
      <c r="CC48" s="244"/>
      <c r="CD48" s="244"/>
      <c r="CE48" s="244"/>
      <c r="CF48" s="244"/>
      <c r="CG48" s="244"/>
      <c r="CH48" s="244"/>
      <c r="CI48" s="244"/>
      <c r="CJ48" s="244"/>
      <c r="CK48" s="244"/>
      <c r="CL48" s="244"/>
      <c r="CM48" s="244"/>
      <c r="CN48" s="244"/>
      <c r="CO48" s="244"/>
      <c r="CP48" s="244"/>
      <c r="CQ48" s="244"/>
      <c r="CR48" s="244"/>
      <c r="CS48" s="244"/>
      <c r="CT48" s="244"/>
      <c r="CU48" s="244"/>
      <c r="CV48" s="244"/>
      <c r="CW48" s="244"/>
      <c r="CX48" s="244"/>
      <c r="CY48" s="244"/>
    </row>
    <row r="49" spans="1:103" ht="13.5" customHeight="1">
      <c r="A49" s="295"/>
      <c r="B49" s="296"/>
      <c r="C49" s="297"/>
      <c r="D49" s="297"/>
      <c r="F49" s="298"/>
      <c r="H49" s="299"/>
      <c r="I49" s="259">
        <v>5000</v>
      </c>
      <c r="J49" s="259">
        <f>I49*$J$10</f>
        <v>4500</v>
      </c>
      <c r="K49" s="266"/>
      <c r="L49" s="266"/>
      <c r="N49" s="267"/>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V49" s="244"/>
      <c r="BW49" s="244"/>
      <c r="BX49" s="244"/>
      <c r="BY49" s="244"/>
      <c r="BZ49" s="244"/>
      <c r="CA49" s="244"/>
      <c r="CB49" s="244"/>
      <c r="CC49" s="244"/>
      <c r="CD49" s="244"/>
      <c r="CE49" s="244"/>
      <c r="CF49" s="244"/>
      <c r="CG49" s="244"/>
      <c r="CH49" s="244"/>
      <c r="CI49" s="244"/>
      <c r="CJ49" s="244"/>
      <c r="CK49" s="244"/>
      <c r="CL49" s="244"/>
      <c r="CM49" s="244"/>
      <c r="CN49" s="244"/>
      <c r="CO49" s="244"/>
      <c r="CP49" s="244"/>
      <c r="CQ49" s="244"/>
      <c r="CR49" s="244"/>
      <c r="CS49" s="244"/>
      <c r="CT49" s="244"/>
      <c r="CU49" s="244"/>
      <c r="CV49" s="244"/>
      <c r="CW49" s="244"/>
      <c r="CX49" s="244"/>
      <c r="CY49" s="244"/>
    </row>
    <row r="50" spans="1:103">
      <c r="A50" s="295"/>
      <c r="B50" s="296"/>
      <c r="C50" s="711" t="s">
        <v>356</v>
      </c>
      <c r="D50" s="711"/>
      <c r="E50" s="711"/>
      <c r="F50" s="711"/>
      <c r="G50" s="264"/>
      <c r="H50" s="275">
        <f>H48+H45+H41+H36+H29+H23+H19+H15</f>
        <v>78127500.712000012</v>
      </c>
      <c r="I50" s="259">
        <v>3600</v>
      </c>
      <c r="J50" s="259">
        <f>I50*$J$10</f>
        <v>3240</v>
      </c>
      <c r="K50" s="266"/>
      <c r="L50" s="266"/>
      <c r="N50" s="267"/>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V50" s="244"/>
      <c r="BW50" s="244"/>
      <c r="BX50" s="244"/>
      <c r="BY50" s="244"/>
      <c r="BZ50" s="244"/>
      <c r="CA50" s="244"/>
      <c r="CB50" s="244"/>
      <c r="CC50" s="244"/>
      <c r="CD50" s="244"/>
      <c r="CE50" s="244"/>
      <c r="CF50" s="244"/>
      <c r="CG50" s="244"/>
      <c r="CH50" s="244"/>
      <c r="CI50" s="244"/>
      <c r="CJ50" s="244"/>
      <c r="CK50" s="244"/>
      <c r="CL50" s="244"/>
      <c r="CM50" s="244"/>
      <c r="CN50" s="244"/>
      <c r="CO50" s="244"/>
      <c r="CP50" s="244"/>
      <c r="CQ50" s="244"/>
      <c r="CR50" s="244"/>
      <c r="CS50" s="244"/>
      <c r="CT50" s="244"/>
      <c r="CU50" s="244"/>
      <c r="CV50" s="244"/>
      <c r="CW50" s="244"/>
      <c r="CX50" s="244"/>
      <c r="CY50" s="244"/>
    </row>
    <row r="51" spans="1:103">
      <c r="A51" s="295"/>
      <c r="B51" s="296"/>
      <c r="C51" s="297"/>
      <c r="D51" s="329"/>
      <c r="E51" s="329"/>
      <c r="F51" s="329"/>
      <c r="G51" s="329"/>
      <c r="H51" s="299"/>
      <c r="I51" s="240">
        <v>2334825.9350000001</v>
      </c>
      <c r="K51" s="266"/>
      <c r="L51" s="266"/>
      <c r="N51" s="267"/>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V51" s="244"/>
      <c r="BW51" s="244"/>
      <c r="BX51" s="244"/>
      <c r="BY51" s="244"/>
      <c r="BZ51" s="244"/>
      <c r="CA51" s="244"/>
      <c r="CB51" s="244"/>
      <c r="CC51" s="244"/>
      <c r="CD51" s="244"/>
      <c r="CE51" s="244"/>
      <c r="CF51" s="244"/>
      <c r="CG51" s="244"/>
      <c r="CH51" s="244"/>
      <c r="CI51" s="244"/>
      <c r="CJ51" s="244"/>
      <c r="CK51" s="244"/>
      <c r="CL51" s="244"/>
      <c r="CM51" s="244"/>
      <c r="CN51" s="244"/>
      <c r="CO51" s="244"/>
      <c r="CP51" s="244"/>
      <c r="CQ51" s="244"/>
      <c r="CR51" s="244"/>
      <c r="CS51" s="244"/>
      <c r="CT51" s="244"/>
      <c r="CU51" s="244"/>
      <c r="CV51" s="244"/>
      <c r="CW51" s="244"/>
      <c r="CX51" s="244"/>
      <c r="CY51" s="244"/>
    </row>
    <row r="52" spans="1:103">
      <c r="A52" s="276">
        <v>9</v>
      </c>
      <c r="B52" s="330" t="s">
        <v>426</v>
      </c>
      <c r="C52" s="331"/>
      <c r="D52" s="332"/>
      <c r="E52" s="333"/>
      <c r="F52" s="333"/>
      <c r="G52" s="379"/>
      <c r="H52" s="275"/>
      <c r="K52" s="266"/>
      <c r="L52" s="266"/>
      <c r="N52" s="267"/>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c r="BY52" s="244"/>
      <c r="BZ52" s="244"/>
      <c r="CA52" s="244"/>
      <c r="CB52" s="244"/>
      <c r="CC52" s="244"/>
      <c r="CD52" s="244"/>
      <c r="CE52" s="244"/>
      <c r="CF52" s="244"/>
      <c r="CG52" s="244"/>
      <c r="CH52" s="244"/>
      <c r="CI52" s="244"/>
      <c r="CJ52" s="244"/>
      <c r="CK52" s="244"/>
      <c r="CL52" s="244"/>
      <c r="CM52" s="244"/>
      <c r="CN52" s="244"/>
      <c r="CO52" s="244"/>
      <c r="CP52" s="244"/>
      <c r="CQ52" s="244"/>
      <c r="CR52" s="244"/>
      <c r="CS52" s="244"/>
      <c r="CT52" s="244"/>
      <c r="CU52" s="244"/>
      <c r="CV52" s="244"/>
      <c r="CW52" s="244"/>
      <c r="CX52" s="244"/>
      <c r="CY52" s="244"/>
    </row>
    <row r="53" spans="1:103">
      <c r="A53" s="260"/>
      <c r="B53" s="294" t="s">
        <v>437</v>
      </c>
      <c r="C53" s="262"/>
      <c r="D53" s="262"/>
      <c r="E53" s="264"/>
      <c r="F53" s="263"/>
      <c r="G53" s="264"/>
      <c r="H53" s="264"/>
      <c r="K53" s="266"/>
      <c r="L53" s="266"/>
      <c r="N53" s="267"/>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V53" s="244"/>
      <c r="BW53" s="244"/>
      <c r="BX53" s="244"/>
      <c r="BY53" s="244"/>
      <c r="BZ53" s="244"/>
      <c r="CA53" s="244"/>
      <c r="CB53" s="244"/>
      <c r="CC53" s="244"/>
      <c r="CD53" s="244"/>
      <c r="CE53" s="244"/>
      <c r="CF53" s="244"/>
      <c r="CG53" s="244"/>
      <c r="CH53" s="244"/>
      <c r="CI53" s="244"/>
      <c r="CJ53" s="244"/>
      <c r="CK53" s="244"/>
      <c r="CL53" s="244"/>
      <c r="CM53" s="244"/>
      <c r="CN53" s="244"/>
      <c r="CO53" s="244"/>
      <c r="CP53" s="244"/>
      <c r="CQ53" s="244"/>
      <c r="CR53" s="244"/>
      <c r="CS53" s="244"/>
      <c r="CT53" s="244"/>
      <c r="CU53" s="244"/>
      <c r="CV53" s="244"/>
      <c r="CW53" s="244"/>
      <c r="CX53" s="244"/>
      <c r="CY53" s="244"/>
    </row>
    <row r="54" spans="1:103">
      <c r="A54" s="335">
        <f>A52+0.01</f>
        <v>9.01</v>
      </c>
      <c r="B54" s="238" t="s">
        <v>427</v>
      </c>
      <c r="C54" s="336" t="s">
        <v>127</v>
      </c>
      <c r="D54" s="336">
        <v>30</v>
      </c>
      <c r="E54" s="337" t="e">
        <f>+#REF!</f>
        <v>#REF!</v>
      </c>
      <c r="F54" s="337">
        <v>214230</v>
      </c>
      <c r="G54" s="329"/>
      <c r="H54" s="338">
        <f>D54*F54</f>
        <v>6426900</v>
      </c>
      <c r="I54" s="328" t="e">
        <f>#REF!+#REF!+#REF!+#REF!+#REF!+#REF!</f>
        <v>#REF!</v>
      </c>
      <c r="K54" s="266"/>
      <c r="L54" s="266"/>
      <c r="N54" s="267"/>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V54" s="244"/>
      <c r="BW54" s="244"/>
      <c r="BX54" s="244"/>
      <c r="BY54" s="244"/>
      <c r="BZ54" s="244"/>
      <c r="CA54" s="244"/>
      <c r="CB54" s="244"/>
      <c r="CC54" s="244"/>
      <c r="CD54" s="244"/>
      <c r="CE54" s="244"/>
      <c r="CF54" s="244"/>
      <c r="CG54" s="244"/>
      <c r="CH54" s="244"/>
      <c r="CI54" s="244"/>
      <c r="CJ54" s="244"/>
      <c r="CK54" s="244"/>
      <c r="CL54" s="244"/>
      <c r="CM54" s="244"/>
      <c r="CN54" s="244"/>
      <c r="CO54" s="244"/>
      <c r="CP54" s="244"/>
      <c r="CQ54" s="244"/>
      <c r="CR54" s="244"/>
      <c r="CS54" s="244"/>
      <c r="CT54" s="244"/>
      <c r="CU54" s="244"/>
      <c r="CV54" s="244"/>
      <c r="CW54" s="244"/>
      <c r="CX54" s="244"/>
      <c r="CY54" s="244"/>
    </row>
    <row r="55" spans="1:103">
      <c r="A55" s="339">
        <f t="shared" ref="A55:A63" si="2">A54+0.01</f>
        <v>9.02</v>
      </c>
      <c r="B55" s="239" t="s">
        <v>428</v>
      </c>
      <c r="C55" s="340" t="s">
        <v>127</v>
      </c>
      <c r="D55" s="332">
        <v>0</v>
      </c>
      <c r="E55" s="333" t="e">
        <f>+#REF!</f>
        <v>#REF!</v>
      </c>
      <c r="F55" s="333">
        <v>158330</v>
      </c>
      <c r="G55" s="329"/>
      <c r="H55" s="265">
        <f t="shared" ref="H55:H63" si="3">D55*F55</f>
        <v>0</v>
      </c>
      <c r="K55" s="266"/>
      <c r="L55" s="266"/>
      <c r="N55" s="267"/>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c r="BT55" s="244"/>
      <c r="BU55" s="244"/>
      <c r="BV55" s="244"/>
      <c r="BW55" s="244"/>
      <c r="BX55" s="244"/>
      <c r="BY55" s="244"/>
      <c r="BZ55" s="244"/>
      <c r="CA55" s="244"/>
      <c r="CB55" s="244"/>
      <c r="CC55" s="244"/>
      <c r="CD55" s="244"/>
      <c r="CE55" s="244"/>
      <c r="CF55" s="244"/>
      <c r="CG55" s="244"/>
      <c r="CH55" s="244"/>
      <c r="CI55" s="244"/>
      <c r="CJ55" s="244"/>
      <c r="CK55" s="244"/>
      <c r="CL55" s="244"/>
      <c r="CM55" s="244"/>
      <c r="CN55" s="244"/>
      <c r="CO55" s="244"/>
      <c r="CP55" s="244"/>
      <c r="CQ55" s="244"/>
      <c r="CR55" s="244"/>
      <c r="CS55" s="244"/>
      <c r="CT55" s="244"/>
      <c r="CU55" s="244"/>
      <c r="CV55" s="244"/>
      <c r="CW55" s="244"/>
      <c r="CX55" s="244"/>
      <c r="CY55" s="244"/>
    </row>
    <row r="56" spans="1:103">
      <c r="A56" s="339">
        <f t="shared" si="2"/>
        <v>9.0299999999999994</v>
      </c>
      <c r="B56" s="236" t="s">
        <v>429</v>
      </c>
      <c r="C56" s="340" t="s">
        <v>127</v>
      </c>
      <c r="D56" s="332">
        <v>15</v>
      </c>
      <c r="E56" s="341" t="str">
        <f>+F41</f>
        <v>SUBTOTAL</v>
      </c>
      <c r="F56" s="342">
        <v>56230</v>
      </c>
      <c r="G56" s="329"/>
      <c r="H56" s="265">
        <f t="shared" si="3"/>
        <v>843450</v>
      </c>
      <c r="K56" s="266"/>
      <c r="L56" s="266"/>
      <c r="N56" s="267"/>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c r="BT56" s="244"/>
      <c r="BU56" s="244"/>
      <c r="BV56" s="244"/>
      <c r="BW56" s="244"/>
      <c r="BX56" s="244"/>
      <c r="BY56" s="244"/>
      <c r="BZ56" s="244"/>
      <c r="CA56" s="244"/>
      <c r="CB56" s="244"/>
      <c r="CC56" s="244"/>
      <c r="CD56" s="244"/>
      <c r="CE56" s="244"/>
      <c r="CF56" s="244"/>
      <c r="CG56" s="244"/>
      <c r="CH56" s="244"/>
      <c r="CI56" s="244"/>
      <c r="CJ56" s="244"/>
      <c r="CK56" s="244"/>
      <c r="CL56" s="244"/>
      <c r="CM56" s="244"/>
      <c r="CN56" s="244"/>
      <c r="CO56" s="244"/>
      <c r="CP56" s="244"/>
      <c r="CQ56" s="244"/>
      <c r="CR56" s="244"/>
      <c r="CS56" s="244"/>
      <c r="CT56" s="244"/>
      <c r="CU56" s="244"/>
      <c r="CV56" s="244"/>
      <c r="CW56" s="244"/>
      <c r="CX56" s="244"/>
      <c r="CY56" s="244"/>
    </row>
    <row r="57" spans="1:103">
      <c r="A57" s="339">
        <f t="shared" si="2"/>
        <v>9.0399999999999991</v>
      </c>
      <c r="B57" s="237" t="s">
        <v>430</v>
      </c>
      <c r="C57" s="340" t="s">
        <v>127</v>
      </c>
      <c r="D57" s="332">
        <v>10</v>
      </c>
      <c r="E57" s="341" t="e">
        <f>+#REF!</f>
        <v>#REF!</v>
      </c>
      <c r="F57" s="342">
        <v>161994</v>
      </c>
      <c r="G57" s="329"/>
      <c r="H57" s="265">
        <f t="shared" si="3"/>
        <v>1619940</v>
      </c>
      <c r="K57" s="266"/>
      <c r="L57" s="266"/>
      <c r="N57" s="267"/>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c r="BT57" s="244"/>
      <c r="BU57" s="244"/>
      <c r="BV57" s="244"/>
      <c r="BW57" s="244"/>
      <c r="BX57" s="244"/>
      <c r="BY57" s="244"/>
      <c r="BZ57" s="244"/>
      <c r="CA57" s="244"/>
      <c r="CB57" s="244"/>
      <c r="CC57" s="244"/>
      <c r="CD57" s="244"/>
      <c r="CE57" s="244"/>
      <c r="CF57" s="244"/>
      <c r="CG57" s="244"/>
      <c r="CH57" s="244"/>
      <c r="CI57" s="244"/>
      <c r="CJ57" s="244"/>
      <c r="CK57" s="244"/>
      <c r="CL57" s="244"/>
      <c r="CM57" s="244"/>
      <c r="CN57" s="244"/>
      <c r="CO57" s="244"/>
      <c r="CP57" s="244"/>
      <c r="CQ57" s="244"/>
      <c r="CR57" s="244"/>
      <c r="CS57" s="244"/>
      <c r="CT57" s="244"/>
      <c r="CU57" s="244"/>
      <c r="CV57" s="244"/>
      <c r="CW57" s="244"/>
      <c r="CX57" s="244"/>
      <c r="CY57" s="244"/>
    </row>
    <row r="58" spans="1:103">
      <c r="A58" s="339">
        <f t="shared" si="2"/>
        <v>9.0499999999999989</v>
      </c>
      <c r="B58" s="236" t="s">
        <v>431</v>
      </c>
      <c r="C58" s="340" t="s">
        <v>127</v>
      </c>
      <c r="D58" s="332">
        <v>10</v>
      </c>
      <c r="E58" s="341" t="e">
        <f>+#REF!</f>
        <v>#REF!</v>
      </c>
      <c r="F58" s="342">
        <v>60000</v>
      </c>
      <c r="G58" s="329"/>
      <c r="H58" s="265">
        <f t="shared" si="3"/>
        <v>600000</v>
      </c>
      <c r="K58" s="266"/>
      <c r="L58" s="266"/>
      <c r="N58" s="267"/>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c r="BV58" s="244"/>
      <c r="BW58" s="244"/>
      <c r="BX58" s="244"/>
      <c r="BY58" s="244"/>
      <c r="BZ58" s="244"/>
      <c r="CA58" s="244"/>
      <c r="CB58" s="244"/>
      <c r="CC58" s="244"/>
      <c r="CD58" s="244"/>
      <c r="CE58" s="244"/>
      <c r="CF58" s="244"/>
      <c r="CG58" s="244"/>
      <c r="CH58" s="244"/>
      <c r="CI58" s="244"/>
      <c r="CJ58" s="244"/>
      <c r="CK58" s="244"/>
      <c r="CL58" s="244"/>
      <c r="CM58" s="244"/>
      <c r="CN58" s="244"/>
      <c r="CO58" s="244"/>
      <c r="CP58" s="244"/>
      <c r="CQ58" s="244"/>
      <c r="CR58" s="244"/>
      <c r="CS58" s="244"/>
      <c r="CT58" s="244"/>
      <c r="CU58" s="244"/>
      <c r="CV58" s="244"/>
      <c r="CW58" s="244"/>
      <c r="CX58" s="244"/>
      <c r="CY58" s="244"/>
    </row>
    <row r="59" spans="1:103">
      <c r="A59" s="339">
        <f t="shared" si="2"/>
        <v>9.0599999999999987</v>
      </c>
      <c r="B59" s="232" t="s">
        <v>432</v>
      </c>
      <c r="C59" s="340" t="s">
        <v>127</v>
      </c>
      <c r="D59" s="332">
        <v>3</v>
      </c>
      <c r="E59" s="333" t="e">
        <f>#REF!</f>
        <v>#REF!</v>
      </c>
      <c r="F59" s="333">
        <v>20000</v>
      </c>
      <c r="G59" s="329"/>
      <c r="H59" s="265">
        <f t="shared" si="3"/>
        <v>60000</v>
      </c>
      <c r="K59" s="266"/>
      <c r="L59" s="266"/>
      <c r="N59" s="267"/>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c r="BR59" s="244"/>
      <c r="BS59" s="244"/>
      <c r="BT59" s="244"/>
      <c r="BU59" s="244"/>
      <c r="BV59" s="244"/>
      <c r="BW59" s="244"/>
      <c r="BX59" s="244"/>
      <c r="BY59" s="244"/>
      <c r="BZ59" s="244"/>
      <c r="CA59" s="244"/>
      <c r="CB59" s="244"/>
      <c r="CC59" s="244"/>
      <c r="CD59" s="244"/>
      <c r="CE59" s="244"/>
      <c r="CF59" s="244"/>
      <c r="CG59" s="244"/>
      <c r="CH59" s="244"/>
      <c r="CI59" s="244"/>
      <c r="CJ59" s="244"/>
      <c r="CK59" s="244"/>
      <c r="CL59" s="244"/>
      <c r="CM59" s="244"/>
      <c r="CN59" s="244"/>
      <c r="CO59" s="244"/>
      <c r="CP59" s="244"/>
      <c r="CQ59" s="244"/>
      <c r="CR59" s="244"/>
      <c r="CS59" s="244"/>
      <c r="CT59" s="244"/>
      <c r="CU59" s="244"/>
      <c r="CV59" s="244"/>
      <c r="CW59" s="244"/>
      <c r="CX59" s="244"/>
      <c r="CY59" s="244"/>
    </row>
    <row r="60" spans="1:103">
      <c r="A60" s="339">
        <f t="shared" si="2"/>
        <v>9.0699999999999985</v>
      </c>
      <c r="B60" s="232" t="s">
        <v>433</v>
      </c>
      <c r="C60" s="340" t="s">
        <v>127</v>
      </c>
      <c r="D60" s="332">
        <v>1</v>
      </c>
      <c r="E60" s="333" t="e">
        <f>+#REF!</f>
        <v>#REF!</v>
      </c>
      <c r="F60" s="333">
        <v>40000</v>
      </c>
      <c r="G60" s="329"/>
      <c r="H60" s="265">
        <f t="shared" si="3"/>
        <v>40000</v>
      </c>
      <c r="K60" s="266"/>
      <c r="L60" s="266"/>
      <c r="N60" s="267"/>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c r="BR60" s="244"/>
      <c r="BS60" s="244"/>
      <c r="BT60" s="244"/>
      <c r="BU60" s="244"/>
      <c r="BV60" s="244"/>
      <c r="BW60" s="244"/>
      <c r="BX60" s="244"/>
      <c r="BY60" s="244"/>
      <c r="BZ60" s="244"/>
      <c r="CA60" s="244"/>
      <c r="CB60" s="244"/>
      <c r="CC60" s="244"/>
      <c r="CD60" s="244"/>
      <c r="CE60" s="244"/>
      <c r="CF60" s="244"/>
      <c r="CG60" s="244"/>
      <c r="CH60" s="244"/>
      <c r="CI60" s="244"/>
      <c r="CJ60" s="244"/>
      <c r="CK60" s="244"/>
      <c r="CL60" s="244"/>
      <c r="CM60" s="244"/>
      <c r="CN60" s="244"/>
      <c r="CO60" s="244"/>
      <c r="CP60" s="244"/>
      <c r="CQ60" s="244"/>
      <c r="CR60" s="244"/>
      <c r="CS60" s="244"/>
      <c r="CT60" s="244"/>
      <c r="CU60" s="244"/>
      <c r="CV60" s="244"/>
      <c r="CW60" s="244"/>
      <c r="CX60" s="244"/>
      <c r="CY60" s="244"/>
    </row>
    <row r="61" spans="1:103">
      <c r="A61" s="339">
        <f t="shared" si="2"/>
        <v>9.0799999999999983</v>
      </c>
      <c r="B61" s="232" t="s">
        <v>436</v>
      </c>
      <c r="C61" s="340" t="s">
        <v>127</v>
      </c>
      <c r="D61" s="332">
        <v>1</v>
      </c>
      <c r="E61" s="333" t="e">
        <f>+#REF!</f>
        <v>#REF!</v>
      </c>
      <c r="F61" s="333">
        <v>559933</v>
      </c>
      <c r="G61" s="329"/>
      <c r="H61" s="265">
        <f t="shared" si="3"/>
        <v>559933</v>
      </c>
      <c r="K61" s="266"/>
      <c r="L61" s="266"/>
      <c r="N61" s="267"/>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c r="BR61" s="244"/>
      <c r="BS61" s="244"/>
      <c r="BT61" s="244"/>
      <c r="BU61" s="244"/>
      <c r="BV61" s="244"/>
      <c r="BW61" s="244"/>
      <c r="BX61" s="244"/>
      <c r="BY61" s="244"/>
      <c r="BZ61" s="244"/>
      <c r="CA61" s="244"/>
      <c r="CB61" s="244"/>
      <c r="CC61" s="244"/>
      <c r="CD61" s="244"/>
      <c r="CE61" s="244"/>
      <c r="CF61" s="244"/>
      <c r="CG61" s="244"/>
      <c r="CH61" s="244"/>
      <c r="CI61" s="244"/>
      <c r="CJ61" s="244"/>
      <c r="CK61" s="244"/>
      <c r="CL61" s="244"/>
      <c r="CM61" s="244"/>
      <c r="CN61" s="244"/>
      <c r="CO61" s="244"/>
      <c r="CP61" s="244"/>
      <c r="CQ61" s="244"/>
      <c r="CR61" s="244"/>
      <c r="CS61" s="244"/>
      <c r="CT61" s="244"/>
      <c r="CU61" s="244"/>
      <c r="CV61" s="244"/>
      <c r="CW61" s="244"/>
      <c r="CX61" s="244"/>
      <c r="CY61" s="244"/>
    </row>
    <row r="62" spans="1:103">
      <c r="A62" s="339">
        <f t="shared" si="2"/>
        <v>9.0899999999999981</v>
      </c>
      <c r="B62" s="232" t="s">
        <v>435</v>
      </c>
      <c r="C62" s="340" t="s">
        <v>127</v>
      </c>
      <c r="D62" s="332">
        <v>0</v>
      </c>
      <c r="E62" s="333" t="e">
        <f>+#REF!</f>
        <v>#REF!</v>
      </c>
      <c r="F62" s="333">
        <v>800000</v>
      </c>
      <c r="G62" s="329"/>
      <c r="H62" s="265">
        <f t="shared" si="3"/>
        <v>0</v>
      </c>
      <c r="K62" s="266"/>
      <c r="L62" s="266"/>
      <c r="N62" s="267"/>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c r="BR62" s="244"/>
      <c r="BS62" s="244"/>
      <c r="BT62" s="244"/>
      <c r="BU62" s="244"/>
      <c r="BV62" s="244"/>
      <c r="BW62" s="244"/>
      <c r="BX62" s="244"/>
      <c r="BY62" s="244"/>
      <c r="BZ62" s="244"/>
      <c r="CA62" s="244"/>
      <c r="CB62" s="244"/>
      <c r="CC62" s="244"/>
      <c r="CD62" s="244"/>
      <c r="CE62" s="244"/>
      <c r="CF62" s="244"/>
      <c r="CG62" s="244"/>
      <c r="CH62" s="244"/>
      <c r="CI62" s="244"/>
      <c r="CJ62" s="244"/>
      <c r="CK62" s="244"/>
      <c r="CL62" s="244"/>
      <c r="CM62" s="244"/>
      <c r="CN62" s="244"/>
      <c r="CO62" s="244"/>
      <c r="CP62" s="244"/>
      <c r="CQ62" s="244"/>
      <c r="CR62" s="244"/>
      <c r="CS62" s="244"/>
      <c r="CT62" s="244"/>
      <c r="CU62" s="244"/>
      <c r="CV62" s="244"/>
      <c r="CW62" s="244"/>
      <c r="CX62" s="244"/>
      <c r="CY62" s="244"/>
    </row>
    <row r="63" spans="1:103">
      <c r="A63" s="339">
        <f t="shared" si="2"/>
        <v>9.0999999999999979</v>
      </c>
      <c r="B63" s="232" t="s">
        <v>434</v>
      </c>
      <c r="C63" s="340" t="s">
        <v>127</v>
      </c>
      <c r="D63" s="332">
        <v>1</v>
      </c>
      <c r="E63" s="333" t="e">
        <f>#REF!</f>
        <v>#REF!</v>
      </c>
      <c r="F63" s="333">
        <v>408740</v>
      </c>
      <c r="G63" s="329"/>
      <c r="H63" s="265">
        <f t="shared" si="3"/>
        <v>408740</v>
      </c>
      <c r="K63" s="266"/>
      <c r="L63" s="266"/>
      <c r="N63" s="267"/>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c r="BR63" s="244"/>
      <c r="BS63" s="244"/>
      <c r="BT63" s="244"/>
      <c r="BU63" s="244"/>
      <c r="BV63" s="244"/>
      <c r="BW63" s="244"/>
      <c r="BX63" s="244"/>
      <c r="BY63" s="244"/>
      <c r="BZ63" s="244"/>
      <c r="CA63" s="244"/>
      <c r="CB63" s="244"/>
      <c r="CC63" s="244"/>
      <c r="CD63" s="244"/>
      <c r="CE63" s="244"/>
      <c r="CF63" s="244"/>
      <c r="CG63" s="244"/>
      <c r="CH63" s="244"/>
      <c r="CI63" s="244"/>
      <c r="CJ63" s="244"/>
      <c r="CK63" s="244"/>
      <c r="CL63" s="244"/>
      <c r="CM63" s="244"/>
      <c r="CN63" s="244"/>
      <c r="CO63" s="244"/>
      <c r="CP63" s="244"/>
      <c r="CQ63" s="244"/>
      <c r="CR63" s="244"/>
      <c r="CS63" s="244"/>
      <c r="CT63" s="244"/>
      <c r="CU63" s="244"/>
      <c r="CV63" s="244"/>
      <c r="CW63" s="244"/>
      <c r="CX63" s="244"/>
      <c r="CY63" s="244"/>
    </row>
    <row r="64" spans="1:103">
      <c r="A64" s="260"/>
      <c r="B64" s="233" t="s">
        <v>424</v>
      </c>
      <c r="C64" s="345"/>
      <c r="D64" s="346"/>
      <c r="E64" s="347"/>
      <c r="F64" s="347"/>
      <c r="G64" s="329"/>
      <c r="H64" s="275">
        <f>SUM(H54:H63)</f>
        <v>10558963</v>
      </c>
      <c r="K64" s="266"/>
      <c r="L64" s="266"/>
      <c r="N64" s="267"/>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c r="BT64" s="244"/>
      <c r="BU64" s="244"/>
      <c r="BV64" s="244"/>
      <c r="BW64" s="244"/>
      <c r="BX64" s="244"/>
      <c r="BY64" s="244"/>
      <c r="BZ64" s="244"/>
      <c r="CA64" s="244"/>
      <c r="CB64" s="244"/>
      <c r="CC64" s="244"/>
      <c r="CD64" s="244"/>
      <c r="CE64" s="244"/>
      <c r="CF64" s="244"/>
      <c r="CG64" s="244"/>
      <c r="CH64" s="244"/>
      <c r="CI64" s="244"/>
      <c r="CJ64" s="244"/>
      <c r="CK64" s="244"/>
      <c r="CL64" s="244"/>
      <c r="CM64" s="244"/>
      <c r="CN64" s="244"/>
      <c r="CO64" s="244"/>
      <c r="CP64" s="244"/>
      <c r="CQ64" s="244"/>
      <c r="CR64" s="244"/>
      <c r="CS64" s="244"/>
      <c r="CT64" s="244"/>
      <c r="CU64" s="244"/>
      <c r="CV64" s="244"/>
      <c r="CW64" s="244"/>
      <c r="CX64" s="244"/>
      <c r="CY64" s="244"/>
    </row>
    <row r="65" spans="1:103">
      <c r="A65" s="348"/>
      <c r="B65" s="231"/>
      <c r="C65" s="344"/>
      <c r="D65" s="344"/>
      <c r="E65" s="349"/>
      <c r="F65" s="349"/>
      <c r="G65" s="329"/>
      <c r="H65" s="299"/>
      <c r="K65" s="266"/>
      <c r="L65" s="266"/>
      <c r="N65" s="267"/>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S65" s="244"/>
      <c r="CT65" s="244"/>
      <c r="CU65" s="244"/>
      <c r="CV65" s="244"/>
      <c r="CW65" s="244"/>
      <c r="CX65" s="244"/>
      <c r="CY65" s="244"/>
    </row>
    <row r="66" spans="1:103">
      <c r="A66" s="260"/>
      <c r="B66" s="351" t="s">
        <v>425</v>
      </c>
      <c r="C66" s="346"/>
      <c r="D66" s="346"/>
      <c r="E66" s="333"/>
      <c r="F66" s="347"/>
      <c r="G66" s="379"/>
      <c r="H66" s="275">
        <f>H64</f>
        <v>10558963</v>
      </c>
      <c r="K66" s="266"/>
      <c r="L66" s="266"/>
      <c r="N66" s="267"/>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c r="BT66" s="244"/>
      <c r="BU66" s="244"/>
      <c r="BV66" s="244"/>
      <c r="BW66" s="244"/>
      <c r="BX66" s="244"/>
      <c r="BY66" s="244"/>
      <c r="BZ66" s="244"/>
      <c r="CA66" s="244"/>
      <c r="CB66" s="244"/>
      <c r="CC66" s="244"/>
      <c r="CD66" s="244"/>
      <c r="CE66" s="244"/>
      <c r="CF66" s="244"/>
      <c r="CG66" s="244"/>
      <c r="CH66" s="244"/>
      <c r="CI66" s="244"/>
      <c r="CJ66" s="244"/>
      <c r="CK66" s="244"/>
      <c r="CL66" s="244"/>
      <c r="CM66" s="244"/>
      <c r="CN66" s="244"/>
      <c r="CO66" s="244"/>
      <c r="CP66" s="244"/>
      <c r="CQ66" s="244"/>
      <c r="CR66" s="244"/>
      <c r="CS66" s="244"/>
      <c r="CT66" s="244"/>
      <c r="CU66" s="244"/>
      <c r="CV66" s="244"/>
      <c r="CW66" s="244"/>
      <c r="CX66" s="244"/>
      <c r="CY66" s="244"/>
    </row>
    <row r="67" spans="1:103">
      <c r="A67" s="295"/>
      <c r="B67" s="296"/>
      <c r="C67" s="297"/>
      <c r="D67" s="297"/>
      <c r="F67" s="298"/>
      <c r="H67" s="352"/>
      <c r="K67" s="266"/>
      <c r="L67" s="266"/>
      <c r="N67" s="267"/>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c r="BR67" s="244"/>
      <c r="BS67" s="244"/>
      <c r="BT67" s="244"/>
      <c r="BU67" s="244"/>
      <c r="BV67" s="244"/>
      <c r="BW67" s="244"/>
      <c r="BX67" s="244"/>
      <c r="BY67" s="244"/>
      <c r="BZ67" s="244"/>
      <c r="CA67" s="244"/>
      <c r="CB67" s="244"/>
      <c r="CC67" s="244"/>
      <c r="CD67" s="244"/>
      <c r="CE67" s="244"/>
      <c r="CF67" s="244"/>
      <c r="CG67" s="244"/>
      <c r="CH67" s="244"/>
      <c r="CI67" s="244"/>
      <c r="CJ67" s="244"/>
      <c r="CK67" s="244"/>
      <c r="CL67" s="244"/>
      <c r="CM67" s="244"/>
      <c r="CN67" s="244"/>
      <c r="CO67" s="244"/>
      <c r="CP67" s="244"/>
      <c r="CQ67" s="244"/>
      <c r="CR67" s="244"/>
      <c r="CS67" s="244"/>
      <c r="CT67" s="244"/>
      <c r="CU67" s="244"/>
      <c r="CV67" s="244"/>
      <c r="CW67" s="244"/>
      <c r="CX67" s="244"/>
      <c r="CY67" s="244"/>
    </row>
    <row r="68" spans="1:103">
      <c r="A68" s="244"/>
      <c r="B68" s="244"/>
      <c r="C68" s="244"/>
      <c r="D68" s="297"/>
      <c r="E68" s="248"/>
      <c r="K68" s="266"/>
      <c r="L68" s="266"/>
      <c r="N68" s="267"/>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c r="BT68" s="244"/>
      <c r="BU68" s="244"/>
      <c r="BV68" s="244"/>
      <c r="BW68" s="244"/>
      <c r="BX68" s="244"/>
      <c r="BY68" s="244"/>
      <c r="BZ68" s="244"/>
      <c r="CA68" s="244"/>
      <c r="CB68" s="244"/>
      <c r="CC68" s="244"/>
      <c r="CD68" s="244"/>
      <c r="CE68" s="244"/>
      <c r="CF68" s="244"/>
      <c r="CG68" s="244"/>
      <c r="CH68" s="244"/>
      <c r="CI68" s="244"/>
      <c r="CJ68" s="244"/>
      <c r="CK68" s="244"/>
      <c r="CL68" s="244"/>
      <c r="CM68" s="244"/>
      <c r="CN68" s="244"/>
      <c r="CO68" s="244"/>
      <c r="CP68" s="244"/>
      <c r="CQ68" s="244"/>
      <c r="CR68" s="244"/>
      <c r="CS68" s="244"/>
      <c r="CT68" s="244"/>
      <c r="CU68" s="244"/>
      <c r="CV68" s="244"/>
      <c r="CW68" s="244"/>
      <c r="CX68" s="244"/>
      <c r="CY68" s="244"/>
    </row>
    <row r="69" spans="1:103">
      <c r="A69" s="353" t="s">
        <v>261</v>
      </c>
      <c r="B69" s="354"/>
      <c r="C69" s="355"/>
      <c r="D69" s="356"/>
      <c r="F69" s="357">
        <f>H66+H50</f>
        <v>88686463.712000012</v>
      </c>
      <c r="K69" s="266"/>
      <c r="L69" s="266"/>
      <c r="N69" s="267"/>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c r="BR69" s="244"/>
      <c r="BS69" s="244"/>
      <c r="BT69" s="244"/>
      <c r="BU69" s="244"/>
      <c r="BV69" s="244"/>
      <c r="BW69" s="244"/>
      <c r="BX69" s="244"/>
      <c r="BY69" s="244"/>
      <c r="BZ69" s="244"/>
      <c r="CA69" s="244"/>
      <c r="CB69" s="244"/>
      <c r="CC69" s="244"/>
      <c r="CD69" s="244"/>
      <c r="CE69" s="244"/>
      <c r="CF69" s="244"/>
      <c r="CG69" s="244"/>
      <c r="CH69" s="244"/>
      <c r="CI69" s="244"/>
      <c r="CJ69" s="244"/>
      <c r="CK69" s="244"/>
      <c r="CL69" s="244"/>
      <c r="CM69" s="244"/>
      <c r="CN69" s="244"/>
      <c r="CO69" s="244"/>
      <c r="CP69" s="244"/>
      <c r="CQ69" s="244"/>
      <c r="CR69" s="244"/>
      <c r="CS69" s="244"/>
      <c r="CT69" s="244"/>
      <c r="CU69" s="244"/>
      <c r="CV69" s="244"/>
      <c r="CW69" s="244"/>
      <c r="CX69" s="244"/>
      <c r="CY69" s="244"/>
    </row>
    <row r="70" spans="1:103">
      <c r="A70" s="353" t="s">
        <v>346</v>
      </c>
      <c r="B70" s="358"/>
      <c r="C70" s="359"/>
      <c r="D70" s="356"/>
      <c r="F70" s="357">
        <f>0.25*F69</f>
        <v>22171615.928000003</v>
      </c>
      <c r="K70" s="266"/>
      <c r="L70" s="266"/>
      <c r="N70" s="267"/>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4"/>
      <c r="BX70" s="244"/>
      <c r="BY70" s="244"/>
      <c r="BZ70" s="244"/>
      <c r="CA70" s="244"/>
      <c r="CB70" s="244"/>
      <c r="CC70" s="244"/>
      <c r="CD70" s="244"/>
      <c r="CE70" s="244"/>
      <c r="CF70" s="244"/>
      <c r="CG70" s="244"/>
      <c r="CH70" s="244"/>
      <c r="CI70" s="244"/>
      <c r="CJ70" s="244"/>
      <c r="CK70" s="244"/>
      <c r="CL70" s="244"/>
      <c r="CM70" s="244"/>
      <c r="CN70" s="244"/>
      <c r="CO70" s="244"/>
      <c r="CP70" s="244"/>
      <c r="CQ70" s="244"/>
      <c r="CR70" s="244"/>
      <c r="CS70" s="244"/>
      <c r="CT70" s="244"/>
      <c r="CU70" s="244"/>
      <c r="CV70" s="244"/>
      <c r="CW70" s="244"/>
      <c r="CX70" s="244"/>
      <c r="CY70" s="244"/>
    </row>
    <row r="71" spans="1:103">
      <c r="A71" s="353" t="s">
        <v>263</v>
      </c>
      <c r="B71" s="358"/>
      <c r="C71" s="359"/>
      <c r="D71" s="356"/>
      <c r="F71" s="357">
        <f>SUM(F69:F70)</f>
        <v>110858079.64000002</v>
      </c>
      <c r="K71" s="266"/>
      <c r="L71" s="266"/>
      <c r="N71" s="267"/>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4"/>
      <c r="BX71" s="244"/>
      <c r="BY71" s="244"/>
      <c r="BZ71" s="244"/>
      <c r="CA71" s="244"/>
      <c r="CB71" s="244"/>
      <c r="CC71" s="244"/>
      <c r="CD71" s="244"/>
      <c r="CE71" s="244"/>
      <c r="CF71" s="244"/>
      <c r="CG71" s="244"/>
      <c r="CH71" s="244"/>
      <c r="CI71" s="244"/>
      <c r="CJ71" s="244"/>
      <c r="CK71" s="244"/>
      <c r="CL71" s="244"/>
      <c r="CM71" s="244"/>
      <c r="CN71" s="244"/>
      <c r="CO71" s="244"/>
      <c r="CP71" s="244"/>
      <c r="CQ71" s="244"/>
      <c r="CR71" s="244"/>
      <c r="CS71" s="244"/>
      <c r="CT71" s="244"/>
      <c r="CU71" s="244"/>
      <c r="CV71" s="244"/>
      <c r="CW71" s="244"/>
      <c r="CX71" s="244"/>
      <c r="CY71" s="244"/>
    </row>
    <row r="72" spans="1:103">
      <c r="A72" s="353" t="s">
        <v>264</v>
      </c>
      <c r="B72" s="358"/>
      <c r="C72" s="359"/>
      <c r="D72" s="356"/>
      <c r="F72" s="357">
        <f>0.05*0.16*F69</f>
        <v>709491.70969600009</v>
      </c>
      <c r="K72" s="266"/>
      <c r="L72" s="266"/>
      <c r="N72" s="267"/>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c r="BR72" s="244"/>
      <c r="BS72" s="244"/>
      <c r="BT72" s="244"/>
      <c r="BU72" s="244"/>
      <c r="BV72" s="244"/>
      <c r="BW72" s="244"/>
      <c r="BX72" s="244"/>
      <c r="BY72" s="244"/>
      <c r="BZ72" s="244"/>
      <c r="CA72" s="244"/>
      <c r="CB72" s="244"/>
      <c r="CC72" s="244"/>
      <c r="CD72" s="244"/>
      <c r="CE72" s="244"/>
      <c r="CF72" s="244"/>
      <c r="CG72" s="244"/>
      <c r="CH72" s="244"/>
      <c r="CI72" s="244"/>
      <c r="CJ72" s="244"/>
      <c r="CK72" s="244"/>
      <c r="CL72" s="244"/>
      <c r="CM72" s="244"/>
      <c r="CN72" s="244"/>
      <c r="CO72" s="244"/>
      <c r="CP72" s="244"/>
      <c r="CQ72" s="244"/>
      <c r="CR72" s="244"/>
      <c r="CS72" s="244"/>
      <c r="CT72" s="244"/>
      <c r="CU72" s="244"/>
      <c r="CV72" s="244"/>
      <c r="CW72" s="244"/>
      <c r="CX72" s="244"/>
      <c r="CY72" s="244"/>
    </row>
    <row r="73" spans="1:103">
      <c r="A73" s="353" t="s">
        <v>265</v>
      </c>
      <c r="B73" s="358"/>
      <c r="C73" s="359"/>
      <c r="D73" s="356"/>
      <c r="F73" s="357">
        <f>F72+F71</f>
        <v>111567571.34969601</v>
      </c>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c r="BR73" s="244"/>
      <c r="BS73" s="244"/>
      <c r="BT73" s="244"/>
      <c r="BU73" s="244"/>
      <c r="BV73" s="244"/>
      <c r="BW73" s="244"/>
      <c r="BX73" s="244"/>
      <c r="BY73" s="244"/>
      <c r="BZ73" s="244"/>
      <c r="CA73" s="244"/>
      <c r="CB73" s="244"/>
      <c r="CC73" s="244"/>
      <c r="CD73" s="244"/>
      <c r="CE73" s="244"/>
      <c r="CF73" s="244"/>
      <c r="CG73" s="244"/>
      <c r="CH73" s="244"/>
      <c r="CI73" s="244"/>
      <c r="CJ73" s="244"/>
      <c r="CK73" s="244"/>
      <c r="CL73" s="244"/>
      <c r="CM73" s="244"/>
      <c r="CN73" s="244"/>
      <c r="CO73" s="244"/>
      <c r="CP73" s="244"/>
      <c r="CQ73" s="244"/>
      <c r="CR73" s="244"/>
      <c r="CS73" s="244"/>
      <c r="CT73" s="244"/>
      <c r="CU73" s="244"/>
      <c r="CV73" s="244"/>
      <c r="CW73" s="244"/>
      <c r="CX73" s="244"/>
      <c r="CY73" s="244"/>
    </row>
    <row r="74" spans="1:103">
      <c r="F74" s="291"/>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V74" s="244"/>
      <c r="BW74" s="244"/>
      <c r="BX74" s="244"/>
      <c r="BY74" s="244"/>
      <c r="BZ74" s="244"/>
      <c r="CA74" s="244"/>
      <c r="CB74" s="244"/>
      <c r="CC74" s="244"/>
      <c r="CD74" s="244"/>
      <c r="CE74" s="244"/>
      <c r="CF74" s="244"/>
      <c r="CG74" s="244"/>
      <c r="CH74" s="244"/>
      <c r="CI74" s="244"/>
      <c r="CJ74" s="244"/>
      <c r="CK74" s="244"/>
      <c r="CL74" s="244"/>
      <c r="CM74" s="244"/>
      <c r="CN74" s="244"/>
      <c r="CO74" s="244"/>
      <c r="CP74" s="244"/>
      <c r="CQ74" s="244"/>
      <c r="CR74" s="244"/>
      <c r="CS74" s="244"/>
      <c r="CT74" s="244"/>
      <c r="CU74" s="244"/>
      <c r="CV74" s="244"/>
      <c r="CW74" s="244"/>
      <c r="CX74" s="244"/>
      <c r="CY74" s="244"/>
    </row>
    <row r="75" spans="1:103">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V75" s="244"/>
      <c r="BW75" s="244"/>
      <c r="BX75" s="244"/>
      <c r="BY75" s="244"/>
      <c r="BZ75" s="244"/>
      <c r="CA75" s="244"/>
      <c r="CB75" s="244"/>
      <c r="CC75" s="244"/>
      <c r="CD75" s="244"/>
      <c r="CE75" s="244"/>
      <c r="CF75" s="244"/>
      <c r="CG75" s="244"/>
      <c r="CH75" s="244"/>
      <c r="CI75" s="244"/>
      <c r="CJ75" s="244"/>
      <c r="CK75" s="244"/>
      <c r="CL75" s="244"/>
      <c r="CM75" s="244"/>
      <c r="CN75" s="244"/>
      <c r="CO75" s="244"/>
      <c r="CP75" s="244"/>
      <c r="CQ75" s="244"/>
      <c r="CR75" s="244"/>
      <c r="CS75" s="244"/>
      <c r="CT75" s="244"/>
      <c r="CU75" s="244"/>
      <c r="CV75" s="244"/>
      <c r="CW75" s="244"/>
      <c r="CX75" s="244"/>
      <c r="CY75" s="244"/>
    </row>
    <row r="76" spans="1:103">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V76" s="244"/>
      <c r="BW76" s="244"/>
      <c r="BX76" s="244"/>
      <c r="BY76" s="244"/>
      <c r="BZ76" s="244"/>
      <c r="CA76" s="244"/>
      <c r="CB76" s="244"/>
      <c r="CC76" s="244"/>
      <c r="CD76" s="244"/>
      <c r="CE76" s="244"/>
      <c r="CF76" s="244"/>
      <c r="CG76" s="244"/>
      <c r="CH76" s="244"/>
      <c r="CI76" s="244"/>
      <c r="CJ76" s="244"/>
      <c r="CK76" s="244"/>
      <c r="CL76" s="244"/>
      <c r="CM76" s="244"/>
      <c r="CN76" s="244"/>
      <c r="CO76" s="244"/>
      <c r="CP76" s="244"/>
      <c r="CQ76" s="244"/>
      <c r="CR76" s="244"/>
      <c r="CS76" s="244"/>
      <c r="CT76" s="244"/>
      <c r="CU76" s="244"/>
      <c r="CV76" s="244"/>
      <c r="CW76" s="244"/>
      <c r="CX76" s="244"/>
      <c r="CY76" s="244"/>
    </row>
    <row r="77" spans="1:103">
      <c r="K77" s="230"/>
      <c r="L77" s="360"/>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4"/>
      <c r="BX77" s="244"/>
      <c r="BY77" s="244"/>
      <c r="BZ77" s="244"/>
      <c r="CA77" s="244"/>
      <c r="CB77" s="244"/>
      <c r="CC77" s="244"/>
      <c r="CD77" s="244"/>
      <c r="CE77" s="244"/>
      <c r="CF77" s="244"/>
      <c r="CG77" s="244"/>
      <c r="CH77" s="244"/>
      <c r="CI77" s="244"/>
      <c r="CJ77" s="244"/>
      <c r="CK77" s="244"/>
      <c r="CL77" s="244"/>
      <c r="CM77" s="244"/>
      <c r="CN77" s="244"/>
      <c r="CO77" s="244"/>
      <c r="CP77" s="244"/>
      <c r="CQ77" s="244"/>
      <c r="CR77" s="244"/>
      <c r="CS77" s="244"/>
      <c r="CT77" s="244"/>
      <c r="CU77" s="244"/>
      <c r="CV77" s="244"/>
      <c r="CW77" s="244"/>
      <c r="CX77" s="244"/>
      <c r="CY77" s="244"/>
    </row>
    <row r="78" spans="1:103">
      <c r="A78" s="362" t="s">
        <v>445</v>
      </c>
      <c r="B78" s="363"/>
      <c r="C78" s="364"/>
      <c r="D78" s="365" t="s">
        <v>449</v>
      </c>
      <c r="E78" s="362"/>
      <c r="F78" s="366"/>
      <c r="G78" s="367"/>
      <c r="H78" s="367"/>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4"/>
      <c r="BX78" s="244"/>
      <c r="BY78" s="244"/>
      <c r="BZ78" s="244"/>
      <c r="CA78" s="244"/>
      <c r="CB78" s="244"/>
      <c r="CC78" s="244"/>
      <c r="CD78" s="244"/>
      <c r="CE78" s="244"/>
      <c r="CF78" s="244"/>
      <c r="CG78" s="244"/>
      <c r="CH78" s="244"/>
      <c r="CI78" s="244"/>
      <c r="CJ78" s="244"/>
      <c r="CK78" s="244"/>
      <c r="CL78" s="244"/>
      <c r="CM78" s="244"/>
      <c r="CN78" s="244"/>
      <c r="CO78" s="244"/>
      <c r="CP78" s="244"/>
      <c r="CQ78" s="244"/>
      <c r="CR78" s="244"/>
      <c r="CS78" s="244"/>
      <c r="CT78" s="244"/>
      <c r="CU78" s="244"/>
      <c r="CV78" s="244"/>
      <c r="CW78" s="244"/>
      <c r="CX78" s="244"/>
      <c r="CY78" s="244"/>
    </row>
    <row r="79" spans="1:103">
      <c r="A79" s="362" t="s">
        <v>446</v>
      </c>
      <c r="B79" s="365"/>
      <c r="C79" s="362" t="s">
        <v>448</v>
      </c>
      <c r="D79" s="362"/>
      <c r="E79" s="362"/>
      <c r="F79" s="366"/>
      <c r="G79" s="367"/>
      <c r="H79" s="367"/>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V79" s="244"/>
      <c r="BW79" s="244"/>
      <c r="BX79" s="244"/>
      <c r="BY79" s="244"/>
      <c r="BZ79" s="244"/>
      <c r="CA79" s="244"/>
      <c r="CB79" s="244"/>
      <c r="CC79" s="244"/>
      <c r="CD79" s="244"/>
      <c r="CE79" s="244"/>
      <c r="CF79" s="244"/>
      <c r="CG79" s="244"/>
      <c r="CH79" s="244"/>
      <c r="CI79" s="244"/>
      <c r="CJ79" s="244"/>
      <c r="CK79" s="244"/>
      <c r="CL79" s="244"/>
      <c r="CM79" s="244"/>
      <c r="CN79" s="244"/>
      <c r="CO79" s="244"/>
      <c r="CP79" s="244"/>
      <c r="CQ79" s="244"/>
      <c r="CR79" s="244"/>
      <c r="CS79" s="244"/>
      <c r="CT79" s="244"/>
      <c r="CU79" s="244"/>
      <c r="CV79" s="244"/>
      <c r="CW79" s="244"/>
      <c r="CX79" s="244"/>
      <c r="CY79" s="244"/>
    </row>
    <row r="80" spans="1:103">
      <c r="A80" s="362" t="s">
        <v>447</v>
      </c>
      <c r="B80" s="365"/>
      <c r="C80" s="362" t="s">
        <v>450</v>
      </c>
      <c r="D80" s="362"/>
      <c r="E80" s="362"/>
      <c r="F80" s="366"/>
      <c r="G80" s="367"/>
      <c r="H80" s="367"/>
    </row>
    <row r="81" spans="1:103">
      <c r="A81" s="370"/>
      <c r="B81" s="363"/>
      <c r="C81" s="365"/>
      <c r="D81" s="365"/>
      <c r="E81" s="371"/>
      <c r="F81" s="366"/>
      <c r="G81" s="367"/>
      <c r="H81" s="367"/>
    </row>
    <row r="83" spans="1:103">
      <c r="I83" s="368"/>
      <c r="J83" s="368"/>
      <c r="K83" s="369"/>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c r="BR83" s="244"/>
      <c r="BS83" s="244"/>
      <c r="BT83" s="244"/>
      <c r="BU83" s="244"/>
      <c r="BV83" s="244"/>
      <c r="BW83" s="244"/>
      <c r="BX83" s="244"/>
      <c r="BY83" s="244"/>
      <c r="BZ83" s="244"/>
      <c r="CA83" s="244"/>
      <c r="CB83" s="244"/>
      <c r="CC83" s="244"/>
      <c r="CD83" s="244"/>
      <c r="CE83" s="244"/>
      <c r="CF83" s="244"/>
      <c r="CG83" s="244"/>
      <c r="CH83" s="244"/>
      <c r="CI83" s="244"/>
      <c r="CJ83" s="244"/>
      <c r="CK83" s="244"/>
      <c r="CL83" s="244"/>
      <c r="CM83" s="244"/>
      <c r="CN83" s="244"/>
      <c r="CO83" s="244"/>
      <c r="CP83" s="244"/>
      <c r="CQ83" s="244"/>
      <c r="CR83" s="244"/>
      <c r="CS83" s="244"/>
      <c r="CT83" s="244"/>
      <c r="CU83" s="244"/>
      <c r="CV83" s="244"/>
      <c r="CW83" s="244"/>
      <c r="CX83" s="244"/>
      <c r="CY83" s="244"/>
    </row>
    <row r="84" spans="1:103">
      <c r="I84" s="368"/>
      <c r="J84" s="368"/>
      <c r="K84" s="369"/>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c r="BR84" s="244"/>
      <c r="BS84" s="244"/>
      <c r="BT84" s="244"/>
      <c r="BU84" s="244"/>
      <c r="BV84" s="244"/>
      <c r="BW84" s="244"/>
      <c r="BX84" s="244"/>
      <c r="BY84" s="244"/>
      <c r="BZ84" s="244"/>
      <c r="CA84" s="244"/>
      <c r="CB84" s="244"/>
      <c r="CC84" s="244"/>
      <c r="CD84" s="244"/>
      <c r="CE84" s="244"/>
      <c r="CF84" s="244"/>
      <c r="CG84" s="244"/>
      <c r="CH84" s="244"/>
      <c r="CI84" s="244"/>
      <c r="CJ84" s="244"/>
      <c r="CK84" s="244"/>
      <c r="CL84" s="244"/>
      <c r="CM84" s="244"/>
      <c r="CN84" s="244"/>
      <c r="CO84" s="244"/>
      <c r="CP84" s="244"/>
      <c r="CQ84" s="244"/>
      <c r="CR84" s="244"/>
      <c r="CS84" s="244"/>
      <c r="CT84" s="244"/>
      <c r="CU84" s="244"/>
      <c r="CV84" s="244"/>
      <c r="CW84" s="244"/>
      <c r="CX84" s="244"/>
      <c r="CY84" s="244"/>
    </row>
    <row r="85" spans="1:103">
      <c r="I85" s="368"/>
      <c r="J85" s="368"/>
      <c r="K85" s="369"/>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c r="BO85" s="244"/>
      <c r="BP85" s="244"/>
      <c r="BQ85" s="244"/>
      <c r="BR85" s="244"/>
      <c r="BS85" s="244"/>
      <c r="BT85" s="244"/>
      <c r="BU85" s="244"/>
      <c r="BV85" s="244"/>
      <c r="BW85" s="244"/>
      <c r="BX85" s="244"/>
      <c r="BY85" s="244"/>
      <c r="BZ85" s="244"/>
      <c r="CA85" s="244"/>
      <c r="CB85" s="244"/>
      <c r="CC85" s="244"/>
      <c r="CD85" s="244"/>
      <c r="CE85" s="244"/>
      <c r="CF85" s="244"/>
      <c r="CG85" s="244"/>
      <c r="CH85" s="244"/>
      <c r="CI85" s="244"/>
      <c r="CJ85" s="244"/>
      <c r="CK85" s="244"/>
      <c r="CL85" s="244"/>
      <c r="CM85" s="244"/>
      <c r="CN85" s="244"/>
      <c r="CO85" s="244"/>
      <c r="CP85" s="244"/>
      <c r="CQ85" s="244"/>
      <c r="CR85" s="244"/>
      <c r="CS85" s="244"/>
      <c r="CT85" s="244"/>
      <c r="CU85" s="244"/>
      <c r="CV85" s="244"/>
      <c r="CW85" s="244"/>
      <c r="CX85" s="244"/>
      <c r="CY85" s="244"/>
    </row>
    <row r="86" spans="1:103">
      <c r="I86" s="368"/>
      <c r="J86" s="368"/>
      <c r="K86" s="369"/>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c r="BR86" s="244"/>
      <c r="BS86" s="244"/>
      <c r="BT86" s="244"/>
      <c r="BU86" s="244"/>
      <c r="BV86" s="244"/>
      <c r="BW86" s="244"/>
      <c r="BX86" s="244"/>
      <c r="BY86" s="244"/>
      <c r="BZ86" s="244"/>
      <c r="CA86" s="244"/>
      <c r="CB86" s="244"/>
      <c r="CC86" s="244"/>
      <c r="CD86" s="244"/>
      <c r="CE86" s="244"/>
      <c r="CF86" s="244"/>
      <c r="CG86" s="244"/>
      <c r="CH86" s="244"/>
      <c r="CI86" s="244"/>
      <c r="CJ86" s="244"/>
      <c r="CK86" s="244"/>
      <c r="CL86" s="244"/>
      <c r="CM86" s="244"/>
      <c r="CN86" s="244"/>
      <c r="CO86" s="244"/>
      <c r="CP86" s="244"/>
      <c r="CQ86" s="244"/>
      <c r="CR86" s="244"/>
      <c r="CS86" s="244"/>
      <c r="CT86" s="244"/>
      <c r="CU86" s="244"/>
      <c r="CV86" s="244"/>
      <c r="CW86" s="244"/>
      <c r="CX86" s="244"/>
      <c r="CY86" s="244"/>
    </row>
  </sheetData>
  <mergeCells count="12">
    <mergeCell ref="B42:H42"/>
    <mergeCell ref="C50:F50"/>
    <mergeCell ref="A8:H9"/>
    <mergeCell ref="B11:H11"/>
    <mergeCell ref="B24:H24"/>
    <mergeCell ref="B30:H30"/>
    <mergeCell ref="B37:H37"/>
    <mergeCell ref="A1:I1"/>
    <mergeCell ref="A2:I2"/>
    <mergeCell ref="A3:I3"/>
    <mergeCell ref="A4:I4"/>
    <mergeCell ref="C6:E6"/>
  </mergeCells>
  <pageMargins left="0.7" right="0.7" top="0.75" bottom="0.75" header="0.3" footer="0.3"/>
  <pageSetup scale="72" orientation="portrait" r:id="rId1"/>
  <rowBreaks count="1" manualBreakCount="1">
    <brk id="36" max="16383" man="1"/>
  </rowBreaks>
</worksheet>
</file>

<file path=xl/worksheets/sheet9.xml><?xml version="1.0" encoding="utf-8"?>
<worksheet xmlns="http://schemas.openxmlformats.org/spreadsheetml/2006/main" xmlns:r="http://schemas.openxmlformats.org/officeDocument/2006/relationships">
  <dimension ref="A1:CY90"/>
  <sheetViews>
    <sheetView topLeftCell="A55" workbookViewId="0">
      <selection activeCell="K18" sqref="K18"/>
    </sheetView>
  </sheetViews>
  <sheetFormatPr baseColWidth="10" defaultRowHeight="12"/>
  <cols>
    <col min="1" max="1" width="4.28515625" style="288" customWidth="1"/>
    <col min="2" max="2" width="45.7109375" style="289" customWidth="1"/>
    <col min="3" max="3" width="6.5703125" style="290" customWidth="1"/>
    <col min="4" max="4" width="7.42578125" style="290" customWidth="1"/>
    <col min="5" max="5" width="0.140625" style="272" hidden="1" customWidth="1"/>
    <col min="6" max="6" width="12.85546875" style="247" customWidth="1"/>
    <col min="7" max="7" width="5.85546875" style="248" hidden="1" customWidth="1"/>
    <col min="8" max="8" width="13.5703125" style="248" customWidth="1"/>
    <col min="9" max="9" width="11.85546875" style="240" hidden="1" customWidth="1"/>
    <col min="10" max="10" width="3.42578125" style="240" hidden="1" customWidth="1"/>
    <col min="11" max="11" width="14.5703125" style="242" bestFit="1" customWidth="1"/>
    <col min="12" max="12" width="13.85546875" style="242" bestFit="1" customWidth="1"/>
    <col min="13" max="13" width="11.42578125" style="243"/>
    <col min="14" max="14" width="13.7109375" style="243" bestFit="1" customWidth="1"/>
    <col min="15" max="103" width="11.42578125" style="243"/>
    <col min="104" max="16384" width="11.42578125" style="244"/>
  </cols>
  <sheetData>
    <row r="1" spans="1:103" ht="13.5">
      <c r="A1" s="721" t="s">
        <v>216</v>
      </c>
      <c r="B1" s="721"/>
      <c r="C1" s="721"/>
      <c r="D1" s="721"/>
      <c r="E1" s="721"/>
      <c r="F1" s="721"/>
      <c r="G1" s="721"/>
      <c r="H1" s="721"/>
      <c r="I1" s="721"/>
      <c r="K1" s="241"/>
    </row>
    <row r="2" spans="1:103" ht="13.5">
      <c r="A2" s="721" t="s">
        <v>217</v>
      </c>
      <c r="B2" s="721"/>
      <c r="C2" s="721"/>
      <c r="D2" s="721"/>
      <c r="E2" s="721"/>
      <c r="F2" s="721"/>
      <c r="G2" s="721"/>
      <c r="H2" s="721"/>
      <c r="I2" s="721"/>
      <c r="K2" s="241"/>
    </row>
    <row r="3" spans="1:103" ht="13.5">
      <c r="A3" s="721" t="s">
        <v>218</v>
      </c>
      <c r="B3" s="721"/>
      <c r="C3" s="721"/>
      <c r="D3" s="721"/>
      <c r="E3" s="721"/>
      <c r="F3" s="721"/>
      <c r="G3" s="721"/>
      <c r="H3" s="721"/>
      <c r="I3" s="721"/>
      <c r="K3" s="241"/>
    </row>
    <row r="4" spans="1:103" ht="13.5">
      <c r="A4" s="722"/>
      <c r="B4" s="723"/>
      <c r="C4" s="723"/>
      <c r="D4" s="723"/>
      <c r="E4" s="723"/>
      <c r="F4" s="723"/>
      <c r="G4" s="723"/>
      <c r="H4" s="723"/>
      <c r="I4" s="724"/>
      <c r="K4" s="241"/>
    </row>
    <row r="6" spans="1:103">
      <c r="A6" s="245"/>
      <c r="B6" s="246"/>
      <c r="C6" s="725" t="s">
        <v>280</v>
      </c>
      <c r="D6" s="725"/>
      <c r="E6" s="725"/>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4"/>
      <c r="BA6" s="244"/>
      <c r="BB6" s="244"/>
      <c r="BC6" s="244"/>
      <c r="BD6" s="244"/>
      <c r="BE6" s="244"/>
      <c r="BF6" s="244"/>
      <c r="BG6" s="244"/>
      <c r="BH6" s="244"/>
      <c r="BI6" s="244"/>
      <c r="BJ6" s="244"/>
      <c r="BK6" s="244"/>
      <c r="BL6" s="244"/>
      <c r="BM6" s="244"/>
      <c r="BN6" s="244"/>
      <c r="BO6" s="244"/>
      <c r="BP6" s="244"/>
      <c r="BQ6" s="244"/>
      <c r="BR6" s="244"/>
      <c r="BS6" s="244"/>
      <c r="BT6" s="244"/>
      <c r="BU6" s="244"/>
      <c r="BV6" s="244"/>
      <c r="BW6" s="244"/>
      <c r="BX6" s="244"/>
      <c r="BY6" s="244"/>
      <c r="BZ6" s="244"/>
      <c r="CA6" s="244"/>
      <c r="CB6" s="244"/>
      <c r="CC6" s="244"/>
      <c r="CD6" s="244"/>
      <c r="CE6" s="244"/>
      <c r="CF6" s="244"/>
      <c r="CG6" s="244"/>
      <c r="CH6" s="244"/>
      <c r="CI6" s="244"/>
      <c r="CJ6" s="244"/>
      <c r="CK6" s="244"/>
      <c r="CL6" s="244"/>
      <c r="CM6" s="244"/>
      <c r="CN6" s="244"/>
      <c r="CO6" s="244"/>
      <c r="CP6" s="244"/>
      <c r="CQ6" s="244"/>
      <c r="CR6" s="244"/>
      <c r="CS6" s="244"/>
      <c r="CT6" s="244"/>
      <c r="CU6" s="244"/>
      <c r="CV6" s="244"/>
      <c r="CW6" s="244"/>
      <c r="CX6" s="244"/>
      <c r="CY6" s="244"/>
    </row>
    <row r="8" spans="1:103" ht="4.5" customHeight="1">
      <c r="A8" s="727" t="s">
        <v>357</v>
      </c>
      <c r="B8" s="727"/>
      <c r="C8" s="727"/>
      <c r="D8" s="727"/>
      <c r="E8" s="727"/>
      <c r="F8" s="727"/>
      <c r="G8" s="727"/>
      <c r="H8" s="727"/>
      <c r="I8" s="250"/>
      <c r="J8" s="250"/>
    </row>
    <row r="9" spans="1:103" ht="15" customHeight="1">
      <c r="A9" s="727"/>
      <c r="B9" s="727"/>
      <c r="C9" s="727"/>
      <c r="D9" s="727"/>
      <c r="E9" s="727"/>
      <c r="F9" s="727"/>
      <c r="G9" s="727"/>
      <c r="H9" s="727"/>
      <c r="I9" s="250"/>
      <c r="J9" s="250"/>
    </row>
    <row r="10" spans="1:103" s="257" customFormat="1" ht="31.5" customHeight="1">
      <c r="A10" s="251" t="s">
        <v>9</v>
      </c>
      <c r="B10" s="252" t="s">
        <v>21</v>
      </c>
      <c r="C10" s="253" t="s">
        <v>10</v>
      </c>
      <c r="D10" s="251" t="s">
        <v>0</v>
      </c>
      <c r="E10" s="254" t="s">
        <v>347</v>
      </c>
      <c r="F10" s="254" t="s">
        <v>76</v>
      </c>
      <c r="G10" s="254" t="s">
        <v>77</v>
      </c>
      <c r="H10" s="254" t="s">
        <v>77</v>
      </c>
      <c r="I10" s="255" t="s">
        <v>145</v>
      </c>
      <c r="J10" s="256">
        <v>0.9</v>
      </c>
      <c r="K10" s="242"/>
      <c r="L10" s="242"/>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43"/>
      <c r="BK10" s="243"/>
      <c r="BL10" s="243"/>
      <c r="BM10" s="243"/>
      <c r="BN10" s="243"/>
      <c r="BO10" s="243"/>
      <c r="BP10" s="243"/>
      <c r="BQ10" s="243"/>
      <c r="BR10" s="243"/>
      <c r="BS10" s="243"/>
      <c r="BT10" s="243"/>
      <c r="BU10" s="243"/>
      <c r="BV10" s="243"/>
      <c r="BW10" s="243"/>
      <c r="BX10" s="243"/>
      <c r="BY10" s="243"/>
      <c r="BZ10" s="243"/>
      <c r="CA10" s="243"/>
      <c r="CB10" s="243"/>
      <c r="CC10" s="243"/>
      <c r="CD10" s="243"/>
      <c r="CE10" s="243"/>
      <c r="CF10" s="243"/>
      <c r="CG10" s="243"/>
      <c r="CH10" s="243"/>
      <c r="CI10" s="243"/>
      <c r="CJ10" s="243"/>
      <c r="CK10" s="243"/>
      <c r="CL10" s="243"/>
      <c r="CM10" s="243"/>
      <c r="CN10" s="243"/>
      <c r="CO10" s="243"/>
      <c r="CP10" s="243"/>
      <c r="CQ10" s="243"/>
      <c r="CR10" s="243"/>
      <c r="CS10" s="243"/>
      <c r="CT10" s="243"/>
      <c r="CU10" s="243"/>
      <c r="CV10" s="243"/>
      <c r="CW10" s="243"/>
      <c r="CX10" s="243"/>
      <c r="CY10" s="243"/>
    </row>
    <row r="11" spans="1:103">
      <c r="A11" s="258">
        <v>1</v>
      </c>
      <c r="B11" s="718" t="s">
        <v>20</v>
      </c>
      <c r="C11" s="719"/>
      <c r="D11" s="719"/>
      <c r="E11" s="719"/>
      <c r="F11" s="719"/>
      <c r="G11" s="719"/>
      <c r="H11" s="720"/>
      <c r="I11" s="259" t="s">
        <v>157</v>
      </c>
      <c r="J11" s="259" t="s">
        <v>146</v>
      </c>
    </row>
    <row r="12" spans="1:103">
      <c r="A12" s="260">
        <f>A11+0.01</f>
        <v>1.01</v>
      </c>
      <c r="B12" s="261" t="s">
        <v>396</v>
      </c>
      <c r="C12" s="262" t="s">
        <v>443</v>
      </c>
      <c r="D12" s="263">
        <v>5</v>
      </c>
      <c r="E12" s="264">
        <f>A.P.U.!I50</f>
        <v>5000</v>
      </c>
      <c r="F12" s="264">
        <f>A.P.U.!I50</f>
        <v>5000</v>
      </c>
      <c r="G12" s="264">
        <f>F12*D12</f>
        <v>25000</v>
      </c>
      <c r="H12" s="265">
        <f>F12*D12</f>
        <v>25000</v>
      </c>
      <c r="I12" s="259">
        <v>3000</v>
      </c>
      <c r="J12" s="259">
        <f>I12*$J$10</f>
        <v>2700</v>
      </c>
      <c r="K12" s="266"/>
      <c r="L12" s="244"/>
      <c r="M12" s="244"/>
      <c r="N12" s="244"/>
      <c r="O12" s="244"/>
      <c r="P12" s="244"/>
      <c r="Q12" s="244"/>
      <c r="R12" s="244"/>
      <c r="S12" s="244"/>
    </row>
    <row r="13" spans="1:103">
      <c r="A13" s="260">
        <f>A11+0.01</f>
        <v>1.01</v>
      </c>
      <c r="B13" s="393" t="s">
        <v>398</v>
      </c>
      <c r="C13" s="280" t="s">
        <v>457</v>
      </c>
      <c r="D13" s="389">
        <v>5</v>
      </c>
      <c r="E13" s="387">
        <f>A.P.U.!I147</f>
        <v>6000</v>
      </c>
      <c r="F13" s="387">
        <f>A.P.U.!I147</f>
        <v>6000</v>
      </c>
      <c r="G13" s="387">
        <f>F13*D13</f>
        <v>30000</v>
      </c>
      <c r="H13" s="388">
        <f>F13*D13</f>
        <v>30000</v>
      </c>
      <c r="I13" s="259">
        <v>4500</v>
      </c>
      <c r="J13" s="259">
        <f>I13*$J$10</f>
        <v>4050</v>
      </c>
      <c r="K13" s="266"/>
      <c r="L13" s="244"/>
      <c r="M13" s="244"/>
      <c r="N13" s="244"/>
      <c r="O13" s="244"/>
      <c r="P13" s="244"/>
      <c r="Q13" s="244"/>
      <c r="R13" s="244"/>
      <c r="S13" s="244"/>
    </row>
    <row r="14" spans="1:103" ht="21" customHeight="1">
      <c r="A14" s="260">
        <f>A13+0.01</f>
        <v>1.02</v>
      </c>
      <c r="B14" s="252" t="s">
        <v>163</v>
      </c>
      <c r="C14" s="262" t="s">
        <v>444</v>
      </c>
      <c r="D14" s="263">
        <f>((D12+D13)*0.15)*1.4</f>
        <v>2.0999999999999996</v>
      </c>
      <c r="E14" s="264" t="e">
        <f>A.P.U.!I392</f>
        <v>#REF!</v>
      </c>
      <c r="F14" s="264">
        <v>6571.53</v>
      </c>
      <c r="G14" s="264">
        <f>F14*D14</f>
        <v>13800.212999999998</v>
      </c>
      <c r="H14" s="265">
        <f>F14*D14</f>
        <v>13800.212999999998</v>
      </c>
      <c r="I14" s="259">
        <v>8571.4285714285706</v>
      </c>
      <c r="J14" s="259">
        <f>I14*$J$10</f>
        <v>7714.2857142857138</v>
      </c>
      <c r="K14" s="266"/>
      <c r="L14" s="266"/>
      <c r="N14" s="267"/>
    </row>
    <row r="15" spans="1:103" ht="25.5" customHeight="1">
      <c r="A15" s="260">
        <f>A14+0.01</f>
        <v>1.03</v>
      </c>
      <c r="B15" s="252" t="s">
        <v>389</v>
      </c>
      <c r="C15" s="262" t="s">
        <v>443</v>
      </c>
      <c r="D15" s="263">
        <v>90</v>
      </c>
      <c r="E15" s="264" t="e">
        <f>A.P.U.!I441</f>
        <v>#REF!</v>
      </c>
      <c r="F15" s="264">
        <v>1360</v>
      </c>
      <c r="G15" s="264">
        <f>F15*D15</f>
        <v>122400</v>
      </c>
      <c r="H15" s="265">
        <f>F15*D15</f>
        <v>122400</v>
      </c>
      <c r="I15" s="268">
        <v>1600</v>
      </c>
      <c r="J15" s="259">
        <f>I15*$J$10</f>
        <v>1440</v>
      </c>
      <c r="K15" s="266"/>
      <c r="L15" s="266"/>
      <c r="N15" s="267"/>
    </row>
    <row r="16" spans="1:103">
      <c r="A16" s="260">
        <f>A15+0.01</f>
        <v>1.04</v>
      </c>
      <c r="B16" s="269" t="s">
        <v>279</v>
      </c>
      <c r="C16" s="262" t="s">
        <v>3</v>
      </c>
      <c r="D16" s="263">
        <v>10</v>
      </c>
      <c r="E16" s="264" t="e">
        <f>A.P.U.!I973</f>
        <v>#REF!</v>
      </c>
      <c r="F16" s="264">
        <v>5000</v>
      </c>
      <c r="G16" s="264">
        <f>F16*D16</f>
        <v>50000</v>
      </c>
      <c r="H16" s="265">
        <f>F16*D16</f>
        <v>50000</v>
      </c>
      <c r="I16" s="268">
        <v>5650</v>
      </c>
      <c r="J16" s="259">
        <f>I16*$J$10</f>
        <v>5085</v>
      </c>
      <c r="K16" s="266"/>
      <c r="L16" s="266"/>
      <c r="N16" s="267"/>
    </row>
    <row r="17" spans="1:103">
      <c r="A17" s="260"/>
      <c r="B17" s="269"/>
      <c r="C17" s="271"/>
      <c r="D17" s="271"/>
      <c r="F17" s="273" t="s">
        <v>13</v>
      </c>
      <c r="G17" s="274"/>
      <c r="H17" s="275">
        <f>SUM(H12:H16)</f>
        <v>241200.21299999999</v>
      </c>
      <c r="I17" s="268"/>
      <c r="J17" s="259"/>
      <c r="K17" s="266"/>
      <c r="L17" s="266"/>
      <c r="N17" s="267"/>
    </row>
    <row r="18" spans="1:103">
      <c r="A18" s="276">
        <v>2</v>
      </c>
      <c r="B18" s="277" t="s">
        <v>416</v>
      </c>
      <c r="C18" s="271"/>
      <c r="D18" s="271"/>
      <c r="E18" s="274"/>
      <c r="F18" s="278"/>
      <c r="G18" s="274"/>
      <c r="H18" s="279"/>
      <c r="I18" s="268"/>
      <c r="J18" s="259"/>
      <c r="K18" s="266"/>
      <c r="L18" s="266"/>
      <c r="N18" s="267"/>
    </row>
    <row r="19" spans="1:103" ht="74.25" customHeight="1">
      <c r="A19" s="260">
        <f>A18+0.01</f>
        <v>2.0099999999999998</v>
      </c>
      <c r="B19" s="252" t="s">
        <v>400</v>
      </c>
      <c r="C19" s="280" t="s">
        <v>144</v>
      </c>
      <c r="D19" s="281">
        <v>0</v>
      </c>
      <c r="E19" s="264">
        <f>A.P.U.!AC296</f>
        <v>92547</v>
      </c>
      <c r="F19" s="264">
        <f>A.P.U.!AC296</f>
        <v>92547</v>
      </c>
      <c r="G19" s="264">
        <f>F19*D19</f>
        <v>0</v>
      </c>
      <c r="H19" s="265">
        <f>F19*D19</f>
        <v>0</v>
      </c>
      <c r="I19" s="268">
        <v>8500</v>
      </c>
      <c r="J19" s="259">
        <f>I19*$J$10</f>
        <v>7650</v>
      </c>
      <c r="K19" s="266"/>
      <c r="L19" s="266"/>
      <c r="N19" s="267"/>
    </row>
    <row r="20" spans="1:103" ht="66.75" customHeight="1">
      <c r="A20" s="260">
        <f>A19+0.01</f>
        <v>2.0199999999999996</v>
      </c>
      <c r="B20" s="282" t="s">
        <v>403</v>
      </c>
      <c r="C20" s="262" t="s">
        <v>443</v>
      </c>
      <c r="D20" s="263">
        <v>0</v>
      </c>
      <c r="E20" s="264">
        <f>A.P.U.!AW196</f>
        <v>48300</v>
      </c>
      <c r="F20" s="264">
        <f>A.P.U.!AW196</f>
        <v>48300</v>
      </c>
      <c r="G20" s="264">
        <f>F20*D20</f>
        <v>0</v>
      </c>
      <c r="H20" s="265">
        <f>F20*D20</f>
        <v>0</v>
      </c>
      <c r="I20" s="259">
        <v>20000</v>
      </c>
      <c r="J20" s="259">
        <f>I20*$J$10</f>
        <v>18000</v>
      </c>
      <c r="K20" s="266"/>
      <c r="L20" s="266"/>
      <c r="N20" s="267"/>
    </row>
    <row r="21" spans="1:103">
      <c r="A21" s="276"/>
      <c r="B21" s="277"/>
      <c r="C21" s="271"/>
      <c r="D21" s="271"/>
      <c r="E21" s="274"/>
      <c r="F21" s="283" t="s">
        <v>13</v>
      </c>
      <c r="G21" s="274"/>
      <c r="H21" s="275">
        <f>SUM(H19:H20)</f>
        <v>0</v>
      </c>
      <c r="I21" s="268"/>
      <c r="J21" s="259"/>
      <c r="K21" s="266"/>
      <c r="L21" s="266"/>
      <c r="N21" s="267"/>
    </row>
    <row r="22" spans="1:103">
      <c r="A22" s="276">
        <v>3</v>
      </c>
      <c r="B22" s="277" t="s">
        <v>360</v>
      </c>
      <c r="C22" s="271"/>
      <c r="D22" s="271"/>
      <c r="E22" s="274"/>
      <c r="F22" s="278"/>
      <c r="G22" s="274"/>
      <c r="H22" s="279"/>
      <c r="I22" s="268"/>
      <c r="J22" s="259"/>
      <c r="K22" s="266"/>
      <c r="L22" s="266"/>
      <c r="N22" s="267"/>
    </row>
    <row r="23" spans="1:103" ht="39.75" customHeight="1">
      <c r="A23" s="260">
        <f>A22+0.01</f>
        <v>3.01</v>
      </c>
      <c r="B23" s="284" t="str">
        <f>UPPER("Sumistro e instalación de sanitario completo Ref. STILO 30535 Color: BONE, incluye  acople de manguera y accesorios")</f>
        <v>SUMISTRO E INSTALACIÓN DE SANITARIO COMPLETO REF. STILO 30535 COLOR: BONE, INCLUYE  ACOPLE DE MANGUERA Y ACCESORIOS</v>
      </c>
      <c r="C23" s="262" t="s">
        <v>2</v>
      </c>
      <c r="D23" s="281">
        <v>2</v>
      </c>
      <c r="E23" s="264">
        <f>A.P.U.!AW296</f>
        <v>278754</v>
      </c>
      <c r="F23" s="264">
        <v>432618</v>
      </c>
      <c r="G23" s="264">
        <f>F23*D23</f>
        <v>865236</v>
      </c>
      <c r="H23" s="265">
        <f>D23*F23</f>
        <v>865236</v>
      </c>
      <c r="I23" s="268">
        <v>12000</v>
      </c>
      <c r="J23" s="259">
        <f>I23*$J$10</f>
        <v>10800</v>
      </c>
      <c r="K23" s="266"/>
      <c r="L23" s="266"/>
      <c r="N23" s="267"/>
    </row>
    <row r="24" spans="1:103" ht="62.25" customHeight="1">
      <c r="A24" s="260">
        <f>A23+0.01</f>
        <v>3.0199999999999996</v>
      </c>
      <c r="B24" s="219" t="str">
        <f>UPPER("Suministro e instalación de lavamanos de pedestal Ref.Verona  Color:  BONE, incluye llave automática para lavamanos Ref. 947120001, acople manguera lavamanos y sifón desague lavamanos Ref. 931430001")</f>
        <v>SUMINISTRO E INSTALACIÓN DE LAVAMANOS DE PEDESTAL REF.VERONA  COLOR:  BONE, INCLUYE LLAVE AUTOMÁTICA PARA LAVAMANOS REF. 947120001, ACOPLE MANGUERA LAVAMANOS Y SIFÓN DESAGUE LAVAMANOS REF. 931430001</v>
      </c>
      <c r="C24" s="380" t="s">
        <v>127</v>
      </c>
      <c r="D24" s="381">
        <v>2</v>
      </c>
      <c r="E24" s="220">
        <v>237886</v>
      </c>
      <c r="F24" s="264">
        <v>237886</v>
      </c>
      <c r="G24" s="264"/>
      <c r="H24" s="265">
        <f>D24*F24</f>
        <v>475772</v>
      </c>
      <c r="I24" s="268"/>
      <c r="J24" s="259"/>
      <c r="K24" s="266"/>
      <c r="L24" s="266"/>
      <c r="N24" s="267"/>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P24" s="244"/>
      <c r="CQ24" s="244"/>
      <c r="CR24" s="244"/>
      <c r="CS24" s="244"/>
      <c r="CT24" s="244"/>
      <c r="CU24" s="244"/>
      <c r="CV24" s="244"/>
      <c r="CW24" s="244"/>
      <c r="CX24" s="244"/>
      <c r="CY24" s="244"/>
    </row>
    <row r="25" spans="1:103" ht="21" customHeight="1">
      <c r="A25" s="260"/>
      <c r="B25" s="219"/>
      <c r="C25" s="380"/>
      <c r="D25" s="381"/>
      <c r="E25" s="220"/>
      <c r="F25" s="273" t="s">
        <v>13</v>
      </c>
      <c r="G25" s="264"/>
      <c r="H25" s="265">
        <f>SUM(H23:H24)</f>
        <v>1341008</v>
      </c>
      <c r="I25" s="268"/>
      <c r="J25" s="259"/>
      <c r="K25" s="266"/>
      <c r="L25" s="266"/>
      <c r="N25" s="267"/>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V25" s="244"/>
      <c r="BW25" s="244"/>
      <c r="BX25" s="244"/>
      <c r="BY25" s="244"/>
      <c r="BZ25" s="244"/>
      <c r="CA25" s="244"/>
      <c r="CB25" s="244"/>
      <c r="CC25" s="244"/>
      <c r="CD25" s="244"/>
      <c r="CE25" s="244"/>
      <c r="CF25" s="244"/>
      <c r="CG25" s="244"/>
      <c r="CH25" s="244"/>
      <c r="CI25" s="244"/>
      <c r="CJ25" s="244"/>
      <c r="CK25" s="244"/>
      <c r="CL25" s="244"/>
      <c r="CM25" s="244"/>
      <c r="CN25" s="244"/>
      <c r="CO25" s="244"/>
      <c r="CP25" s="244"/>
      <c r="CQ25" s="244"/>
      <c r="CR25" s="244"/>
      <c r="CS25" s="244"/>
      <c r="CT25" s="244"/>
      <c r="CU25" s="244"/>
      <c r="CV25" s="244"/>
      <c r="CW25" s="244"/>
      <c r="CX25" s="244"/>
      <c r="CY25" s="244"/>
    </row>
    <row r="26" spans="1:103">
      <c r="A26" s="258">
        <v>4</v>
      </c>
      <c r="B26" s="726" t="s">
        <v>221</v>
      </c>
      <c r="C26" s="726"/>
      <c r="D26" s="726"/>
      <c r="E26" s="726"/>
      <c r="F26" s="726"/>
      <c r="G26" s="726"/>
      <c r="H26" s="726"/>
      <c r="I26" s="286"/>
      <c r="J26" s="259"/>
      <c r="K26" s="266"/>
      <c r="L26" s="266"/>
      <c r="N26" s="267"/>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V26" s="244"/>
      <c r="BW26" s="244"/>
      <c r="BX26" s="244"/>
      <c r="BY26" s="244"/>
      <c r="BZ26" s="244"/>
      <c r="CA26" s="244"/>
      <c r="CB26" s="244"/>
      <c r="CC26" s="244"/>
      <c r="CD26" s="244"/>
      <c r="CE26" s="244"/>
      <c r="CF26" s="244"/>
      <c r="CG26" s="244"/>
      <c r="CH26" s="244"/>
      <c r="CI26" s="244"/>
      <c r="CJ26" s="244"/>
      <c r="CK26" s="244"/>
      <c r="CL26" s="244"/>
      <c r="CM26" s="244"/>
      <c r="CN26" s="244"/>
      <c r="CO26" s="244"/>
      <c r="CP26" s="244"/>
      <c r="CQ26" s="244"/>
      <c r="CR26" s="244"/>
      <c r="CS26" s="244"/>
      <c r="CT26" s="244"/>
      <c r="CU26" s="244"/>
      <c r="CV26" s="244"/>
      <c r="CW26" s="244"/>
      <c r="CX26" s="244"/>
      <c r="CY26" s="244"/>
    </row>
    <row r="27" spans="1:103" ht="54" customHeight="1">
      <c r="A27" s="383">
        <f t="shared" ref="A27:A32" si="0">A26+0.01</f>
        <v>4.01</v>
      </c>
      <c r="B27" s="384" t="str">
        <f>UPPER("Viga de cimentacion en concreto  de 20X 20 incluye formaleta, concreto de 3000psi")</f>
        <v>VIGA DE CIMENTACION EN CONCRETO  DE 20X 20 INCLUYE FORMALETA, CONCRETO DE 3000PSI</v>
      </c>
      <c r="C27" s="280" t="s">
        <v>3</v>
      </c>
      <c r="D27" s="389">
        <v>3</v>
      </c>
      <c r="E27" s="387">
        <f>A.P.U.!S147</f>
        <v>61000</v>
      </c>
      <c r="F27" s="387">
        <v>39800</v>
      </c>
      <c r="G27" s="387">
        <f>F27*D27</f>
        <v>119400</v>
      </c>
      <c r="H27" s="388">
        <f t="shared" ref="H27:H32" si="1">D27*F27</f>
        <v>119400</v>
      </c>
      <c r="I27" s="259">
        <v>9000</v>
      </c>
      <c r="J27" s="259">
        <f t="shared" ref="J27:J48" si="2">I27*$J$10</f>
        <v>8100</v>
      </c>
      <c r="K27" s="266"/>
      <c r="L27" s="266"/>
      <c r="N27" s="267"/>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V27" s="244"/>
      <c r="BW27" s="244"/>
      <c r="BX27" s="244"/>
      <c r="BY27" s="244"/>
      <c r="BZ27" s="244"/>
      <c r="CA27" s="244"/>
      <c r="CB27" s="244"/>
      <c r="CC27" s="244"/>
      <c r="CD27" s="244"/>
      <c r="CE27" s="244"/>
      <c r="CF27" s="244"/>
      <c r="CG27" s="244"/>
      <c r="CH27" s="244"/>
      <c r="CI27" s="244"/>
      <c r="CJ27" s="244"/>
      <c r="CK27" s="244"/>
      <c r="CL27" s="244"/>
      <c r="CM27" s="244"/>
      <c r="CN27" s="244"/>
      <c r="CO27" s="244"/>
      <c r="CP27" s="244"/>
      <c r="CQ27" s="244"/>
      <c r="CR27" s="244"/>
      <c r="CS27" s="244"/>
      <c r="CT27" s="244"/>
      <c r="CU27" s="244"/>
      <c r="CV27" s="244"/>
      <c r="CW27" s="244"/>
      <c r="CX27" s="244"/>
      <c r="CY27" s="244"/>
    </row>
    <row r="28" spans="1:103" ht="48" customHeight="1">
      <c r="A28" s="383">
        <f t="shared" si="0"/>
        <v>4.0199999999999996</v>
      </c>
      <c r="B28" s="384" t="str">
        <f>UPPER("Viga de amarre en concreto de 20X 12 incluye formaleta, concreto de 3000psi ")</f>
        <v xml:space="preserve">VIGA DE AMARRE EN CONCRETO DE 20X 12 INCLUYE FORMALETA, CONCRETO DE 3000PSI </v>
      </c>
      <c r="C28" s="280" t="s">
        <v>3</v>
      </c>
      <c r="D28" s="389">
        <v>3</v>
      </c>
      <c r="E28" s="387">
        <f>A.P.U.!S196</f>
        <v>104000</v>
      </c>
      <c r="F28" s="387">
        <v>48000</v>
      </c>
      <c r="G28" s="387">
        <f>F28*D28</f>
        <v>144000</v>
      </c>
      <c r="H28" s="388">
        <f t="shared" si="1"/>
        <v>144000</v>
      </c>
      <c r="I28" s="259">
        <v>15000</v>
      </c>
      <c r="J28" s="259">
        <f t="shared" si="2"/>
        <v>13500</v>
      </c>
      <c r="K28" s="266"/>
      <c r="L28" s="266"/>
      <c r="N28" s="267"/>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V28" s="244"/>
      <c r="BW28" s="244"/>
      <c r="BX28" s="244"/>
      <c r="BY28" s="244"/>
      <c r="BZ28" s="244"/>
      <c r="CA28" s="244"/>
      <c r="CB28" s="244"/>
      <c r="CC28" s="244"/>
      <c r="CD28" s="244"/>
      <c r="CE28" s="244"/>
      <c r="CF28" s="244"/>
      <c r="CG28" s="244"/>
      <c r="CH28" s="244"/>
      <c r="CI28" s="244"/>
      <c r="CJ28" s="244"/>
      <c r="CK28" s="244"/>
      <c r="CL28" s="244"/>
      <c r="CM28" s="244"/>
      <c r="CN28" s="244"/>
      <c r="CO28" s="244"/>
      <c r="CP28" s="244"/>
      <c r="CQ28" s="244"/>
      <c r="CR28" s="244"/>
      <c r="CS28" s="244"/>
      <c r="CT28" s="244"/>
      <c r="CU28" s="244"/>
      <c r="CV28" s="244"/>
      <c r="CW28" s="244"/>
      <c r="CX28" s="244"/>
      <c r="CY28" s="244"/>
    </row>
    <row r="29" spans="1:103" ht="59.25" customHeight="1">
      <c r="A29" s="383">
        <f t="shared" si="0"/>
        <v>4.0299999999999994</v>
      </c>
      <c r="B29" s="377" t="s">
        <v>460</v>
      </c>
      <c r="C29" s="262" t="s">
        <v>3</v>
      </c>
      <c r="D29" s="281">
        <v>7.2</v>
      </c>
      <c r="E29" s="264" t="e">
        <f>A.P.U.!S441</f>
        <v>#REF!</v>
      </c>
      <c r="F29" s="264">
        <v>43188</v>
      </c>
      <c r="G29" s="264">
        <f>F29*D29</f>
        <v>310953.60000000003</v>
      </c>
      <c r="H29" s="265">
        <f t="shared" si="1"/>
        <v>310953.60000000003</v>
      </c>
      <c r="I29" s="268">
        <v>10000</v>
      </c>
      <c r="J29" s="259">
        <f t="shared" si="2"/>
        <v>9000</v>
      </c>
      <c r="K29" s="266"/>
      <c r="L29" s="266"/>
      <c r="N29" s="267"/>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V29" s="244"/>
      <c r="BW29" s="244"/>
      <c r="BX29" s="244"/>
      <c r="BY29" s="244"/>
      <c r="BZ29" s="244"/>
      <c r="CA29" s="244"/>
      <c r="CB29" s="244"/>
      <c r="CC29" s="244"/>
      <c r="CD29" s="244"/>
      <c r="CE29" s="244"/>
      <c r="CF29" s="244"/>
      <c r="CG29" s="244"/>
      <c r="CH29" s="244"/>
      <c r="CI29" s="244"/>
      <c r="CJ29" s="244"/>
      <c r="CK29" s="244"/>
      <c r="CL29" s="244"/>
      <c r="CM29" s="244"/>
      <c r="CN29" s="244"/>
      <c r="CO29" s="244"/>
      <c r="CP29" s="244"/>
      <c r="CQ29" s="244"/>
      <c r="CR29" s="244"/>
      <c r="CS29" s="244"/>
      <c r="CT29" s="244"/>
      <c r="CU29" s="244"/>
      <c r="CV29" s="244"/>
      <c r="CW29" s="244"/>
      <c r="CX29" s="244"/>
      <c r="CY29" s="244"/>
    </row>
    <row r="30" spans="1:103" ht="39.75" customHeight="1">
      <c r="A30" s="383">
        <f t="shared" si="0"/>
        <v>4.0399999999999991</v>
      </c>
      <c r="B30" s="384" t="s">
        <v>464</v>
      </c>
      <c r="C30" s="280" t="s">
        <v>457</v>
      </c>
      <c r="D30" s="385">
        <v>30</v>
      </c>
      <c r="E30" s="386" t="e">
        <f>A.P.U.!S538</f>
        <v>#REF!</v>
      </c>
      <c r="F30" s="387">
        <v>34163</v>
      </c>
      <c r="G30" s="387">
        <f>F30*D30</f>
        <v>1024890</v>
      </c>
      <c r="H30" s="388">
        <f t="shared" si="1"/>
        <v>1024890</v>
      </c>
      <c r="I30" s="268">
        <v>13800</v>
      </c>
      <c r="J30" s="259">
        <f t="shared" si="2"/>
        <v>12420</v>
      </c>
      <c r="K30" s="266"/>
      <c r="L30" s="266"/>
      <c r="N30" s="267"/>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c r="BW30" s="244"/>
      <c r="BX30" s="244"/>
      <c r="BY30" s="244"/>
      <c r="BZ30" s="244"/>
      <c r="CA30" s="244"/>
      <c r="CB30" s="244"/>
      <c r="CC30" s="244"/>
      <c r="CD30" s="244"/>
      <c r="CE30" s="244"/>
      <c r="CF30" s="244"/>
      <c r="CG30" s="244"/>
      <c r="CH30" s="244"/>
      <c r="CI30" s="244"/>
      <c r="CJ30" s="244"/>
      <c r="CK30" s="244"/>
      <c r="CL30" s="244"/>
      <c r="CM30" s="244"/>
      <c r="CN30" s="244"/>
      <c r="CO30" s="244"/>
      <c r="CP30" s="244"/>
      <c r="CQ30" s="244"/>
      <c r="CR30" s="244"/>
      <c r="CS30" s="244"/>
      <c r="CT30" s="244"/>
      <c r="CU30" s="244"/>
      <c r="CV30" s="244"/>
      <c r="CW30" s="244"/>
      <c r="CX30" s="244"/>
      <c r="CY30" s="244"/>
    </row>
    <row r="31" spans="1:103" ht="39.75" customHeight="1">
      <c r="A31" s="383">
        <f t="shared" si="0"/>
        <v>4.0499999999999989</v>
      </c>
      <c r="B31" s="384" t="s">
        <v>461</v>
      </c>
      <c r="C31" s="280" t="s">
        <v>333</v>
      </c>
      <c r="D31" s="385">
        <v>150</v>
      </c>
      <c r="E31" s="386"/>
      <c r="F31" s="387">
        <v>3500</v>
      </c>
      <c r="G31" s="387"/>
      <c r="H31" s="388">
        <f t="shared" si="1"/>
        <v>525000</v>
      </c>
      <c r="I31" s="268"/>
      <c r="J31" s="259"/>
      <c r="K31" s="266"/>
      <c r="L31" s="266"/>
      <c r="N31" s="267"/>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S31" s="244"/>
      <c r="BT31" s="244"/>
      <c r="BU31" s="244"/>
      <c r="BV31" s="244"/>
      <c r="BW31" s="244"/>
      <c r="BX31" s="244"/>
      <c r="BY31" s="244"/>
      <c r="BZ31" s="244"/>
      <c r="CA31" s="244"/>
      <c r="CB31" s="244"/>
      <c r="CC31" s="244"/>
      <c r="CD31" s="244"/>
      <c r="CE31" s="244"/>
      <c r="CF31" s="244"/>
      <c r="CG31" s="244"/>
      <c r="CH31" s="244"/>
      <c r="CI31" s="244"/>
      <c r="CJ31" s="244"/>
      <c r="CK31" s="244"/>
      <c r="CL31" s="244"/>
      <c r="CM31" s="244"/>
      <c r="CN31" s="244"/>
      <c r="CO31" s="244"/>
      <c r="CP31" s="244"/>
      <c r="CQ31" s="244"/>
      <c r="CR31" s="244"/>
      <c r="CS31" s="244"/>
      <c r="CT31" s="244"/>
      <c r="CU31" s="244"/>
      <c r="CV31" s="244"/>
      <c r="CW31" s="244"/>
      <c r="CX31" s="244"/>
      <c r="CY31" s="244"/>
    </row>
    <row r="32" spans="1:103" ht="39.75" customHeight="1">
      <c r="A32" s="383">
        <f t="shared" si="0"/>
        <v>4.0599999999999987</v>
      </c>
      <c r="B32" s="396" t="str">
        <f>UPPER("Correa en perfil estructural Cajón tipo PHR-C120X60-3mm Calibre 11 incluye instalación y acople a cercha.")</f>
        <v>CORREA EN PERFIL ESTRUCTURAL CAJÓN TIPO PHR-C120X60-3MM CALIBRE 11 INCLUYE INSTALACIÓN Y ACOPLE A CERCHA.</v>
      </c>
      <c r="C32" s="280" t="s">
        <v>3</v>
      </c>
      <c r="D32" s="385">
        <v>18</v>
      </c>
      <c r="E32" s="386"/>
      <c r="F32" s="387">
        <v>22000</v>
      </c>
      <c r="G32" s="387"/>
      <c r="H32" s="388">
        <f t="shared" si="1"/>
        <v>396000</v>
      </c>
      <c r="I32" s="268"/>
      <c r="J32" s="259"/>
      <c r="K32" s="266"/>
      <c r="L32" s="266"/>
      <c r="N32" s="267"/>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S32" s="244"/>
      <c r="BT32" s="244"/>
      <c r="BU32" s="244"/>
      <c r="BV32" s="244"/>
      <c r="BW32" s="244"/>
      <c r="BX32" s="244"/>
      <c r="BY32" s="244"/>
      <c r="BZ32" s="244"/>
      <c r="CA32" s="244"/>
      <c r="CB32" s="244"/>
      <c r="CC32" s="244"/>
      <c r="CD32" s="244"/>
      <c r="CE32" s="244"/>
      <c r="CF32" s="244"/>
      <c r="CG32" s="244"/>
      <c r="CH32" s="244"/>
      <c r="CI32" s="244"/>
      <c r="CJ32" s="244"/>
      <c r="CK32" s="244"/>
      <c r="CL32" s="244"/>
      <c r="CM32" s="244"/>
      <c r="CN32" s="244"/>
      <c r="CO32" s="244"/>
      <c r="CP32" s="244"/>
      <c r="CQ32" s="244"/>
      <c r="CR32" s="244"/>
      <c r="CS32" s="244"/>
      <c r="CT32" s="244"/>
      <c r="CU32" s="244"/>
      <c r="CV32" s="244"/>
      <c r="CW32" s="244"/>
      <c r="CX32" s="244"/>
      <c r="CY32" s="244"/>
    </row>
    <row r="33" spans="1:103">
      <c r="A33" s="260"/>
      <c r="B33" s="252"/>
      <c r="C33" s="262"/>
      <c r="D33" s="262"/>
      <c r="F33" s="278" t="s">
        <v>13</v>
      </c>
      <c r="G33" s="264"/>
      <c r="H33" s="275">
        <f>SUM(H27:H32)</f>
        <v>2520243.6</v>
      </c>
      <c r="I33" s="268"/>
      <c r="J33" s="259"/>
      <c r="K33" s="266"/>
      <c r="L33" s="266"/>
      <c r="N33" s="267"/>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S33" s="244"/>
      <c r="BT33" s="244"/>
      <c r="BU33" s="244"/>
      <c r="BV33" s="244"/>
      <c r="BW33" s="244"/>
      <c r="BX33" s="244"/>
      <c r="BY33" s="244"/>
      <c r="BZ33" s="244"/>
      <c r="CA33" s="244"/>
      <c r="CB33" s="244"/>
      <c r="CC33" s="244"/>
      <c r="CD33" s="244"/>
      <c r="CE33" s="244"/>
      <c r="CF33" s="244"/>
      <c r="CG33" s="244"/>
      <c r="CH33" s="244"/>
      <c r="CI33" s="244"/>
      <c r="CJ33" s="244"/>
      <c r="CK33" s="244"/>
      <c r="CL33" s="244"/>
      <c r="CM33" s="244"/>
      <c r="CN33" s="244"/>
      <c r="CO33" s="244"/>
      <c r="CP33" s="244"/>
      <c r="CQ33" s="244"/>
      <c r="CR33" s="244"/>
      <c r="CS33" s="244"/>
      <c r="CT33" s="244"/>
      <c r="CU33" s="244"/>
      <c r="CV33" s="244"/>
      <c r="CW33" s="244"/>
      <c r="CX33" s="244"/>
      <c r="CY33" s="244"/>
    </row>
    <row r="34" spans="1:103">
      <c r="A34" s="258">
        <v>5</v>
      </c>
      <c r="B34" s="726" t="s">
        <v>222</v>
      </c>
      <c r="C34" s="726"/>
      <c r="D34" s="726"/>
      <c r="E34" s="726"/>
      <c r="F34" s="726"/>
      <c r="G34" s="726"/>
      <c r="H34" s="726"/>
      <c r="I34" s="286"/>
      <c r="J34" s="259"/>
      <c r="K34" s="266"/>
      <c r="L34" s="266"/>
      <c r="N34" s="267"/>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4"/>
      <c r="BQ34" s="244"/>
      <c r="BR34" s="244"/>
      <c r="BS34" s="244"/>
      <c r="BT34" s="244"/>
      <c r="BU34" s="244"/>
      <c r="BV34" s="244"/>
      <c r="BW34" s="244"/>
      <c r="BX34" s="244"/>
      <c r="BY34" s="244"/>
      <c r="BZ34" s="244"/>
      <c r="CA34" s="244"/>
      <c r="CB34" s="244"/>
      <c r="CC34" s="244"/>
      <c r="CD34" s="244"/>
      <c r="CE34" s="244"/>
      <c r="CF34" s="244"/>
      <c r="CG34" s="244"/>
      <c r="CH34" s="244"/>
      <c r="CI34" s="244"/>
      <c r="CJ34" s="244"/>
      <c r="CK34" s="244"/>
      <c r="CL34" s="244"/>
      <c r="CM34" s="244"/>
      <c r="CN34" s="244"/>
      <c r="CO34" s="244"/>
      <c r="CP34" s="244"/>
      <c r="CQ34" s="244"/>
      <c r="CR34" s="244"/>
      <c r="CS34" s="244"/>
      <c r="CT34" s="244"/>
      <c r="CU34" s="244"/>
      <c r="CV34" s="244"/>
      <c r="CW34" s="244"/>
      <c r="CX34" s="244"/>
      <c r="CY34" s="244"/>
    </row>
    <row r="35" spans="1:103" ht="27" customHeight="1">
      <c r="A35" s="260">
        <f>A34+0.01</f>
        <v>5.01</v>
      </c>
      <c r="B35" s="252" t="str">
        <f>UPPER("Muro en mamposteria tipo soga con ladrillo de  6x12x25 mortero de 1:4")</f>
        <v>MURO EN MAMPOSTERIA TIPO SOGA CON LADRILLO DE  6X12X25 MORTERO DE 1:4</v>
      </c>
      <c r="C35" s="262" t="s">
        <v>443</v>
      </c>
      <c r="D35" s="263">
        <f>13+29</f>
        <v>42</v>
      </c>
      <c r="E35" s="264">
        <f>A.P.U.!AC50</f>
        <v>27135</v>
      </c>
      <c r="F35" s="264">
        <f>A.P.U.!AC50</f>
        <v>27135</v>
      </c>
      <c r="G35" s="264">
        <f>F35*D35</f>
        <v>1139670</v>
      </c>
      <c r="H35" s="265">
        <f>D35*F35</f>
        <v>1139670</v>
      </c>
      <c r="I35" s="259">
        <v>5500</v>
      </c>
      <c r="J35" s="259">
        <f t="shared" si="2"/>
        <v>4950</v>
      </c>
      <c r="K35" s="266"/>
      <c r="L35" s="266"/>
      <c r="N35" s="267"/>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row>
    <row r="36" spans="1:103" ht="39" customHeight="1">
      <c r="A36" s="260">
        <f>A35+0.01</f>
        <v>5.0199999999999996</v>
      </c>
      <c r="B36" s="252" t="str">
        <f>UPPER("Repello muros morteros 1:3")</f>
        <v>REPELLO MUROS MORTEROS 1:3</v>
      </c>
      <c r="C36" s="262" t="s">
        <v>443</v>
      </c>
      <c r="D36" s="263">
        <f>(D35)*2*1.05</f>
        <v>88.2</v>
      </c>
      <c r="E36" s="264">
        <f>A.P.U.!AC147</f>
        <v>14821</v>
      </c>
      <c r="F36" s="264">
        <f>A.P.U.!AC147</f>
        <v>14821</v>
      </c>
      <c r="G36" s="264">
        <f>F36*D36</f>
        <v>1307212.2</v>
      </c>
      <c r="H36" s="265">
        <f>D36*F36</f>
        <v>1307212.2</v>
      </c>
      <c r="I36" s="259">
        <v>3000</v>
      </c>
      <c r="J36" s="259">
        <f t="shared" si="2"/>
        <v>2700</v>
      </c>
      <c r="K36" s="266"/>
      <c r="L36" s="266"/>
      <c r="N36" s="267"/>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row>
    <row r="37" spans="1:103" ht="30.75" customHeight="1">
      <c r="A37" s="260">
        <f>A36+0.01</f>
        <v>5.0299999999999994</v>
      </c>
      <c r="B37" s="252" t="str">
        <f>UPPER("Estuco plastico para muros con Estuco plastico de sika")</f>
        <v>ESTUCO PLASTICO PARA MUROS CON ESTUCO PLASTICO DE SIKA</v>
      </c>
      <c r="C37" s="262" t="s">
        <v>443</v>
      </c>
      <c r="D37" s="263">
        <f>(D35)*2*1.05</f>
        <v>88.2</v>
      </c>
      <c r="E37" s="264">
        <f>A.P.U.!AC196</f>
        <v>4120</v>
      </c>
      <c r="F37" s="264">
        <f>A.P.U.!AC196</f>
        <v>4120</v>
      </c>
      <c r="G37" s="264">
        <f>F37*D37</f>
        <v>363384</v>
      </c>
      <c r="H37" s="265">
        <f>D37*F37</f>
        <v>363384</v>
      </c>
      <c r="I37" s="259">
        <v>4000</v>
      </c>
      <c r="J37" s="259">
        <f t="shared" si="2"/>
        <v>3600</v>
      </c>
      <c r="K37" s="266"/>
      <c r="L37" s="266"/>
      <c r="N37" s="267"/>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4"/>
      <c r="BR37" s="244"/>
      <c r="BS37" s="244"/>
      <c r="BT37" s="244"/>
      <c r="BU37" s="244"/>
      <c r="BV37" s="244"/>
      <c r="BW37" s="244"/>
      <c r="BX37" s="244"/>
      <c r="BY37" s="244"/>
      <c r="BZ37" s="244"/>
      <c r="CA37" s="244"/>
      <c r="CB37" s="244"/>
      <c r="CC37" s="244"/>
      <c r="CD37" s="244"/>
      <c r="CE37" s="244"/>
      <c r="CF37" s="244"/>
      <c r="CG37" s="244"/>
      <c r="CH37" s="244"/>
      <c r="CI37" s="244"/>
      <c r="CJ37" s="244"/>
      <c r="CK37" s="244"/>
      <c r="CL37" s="244"/>
      <c r="CM37" s="244"/>
      <c r="CN37" s="244"/>
      <c r="CO37" s="244"/>
      <c r="CP37" s="244"/>
      <c r="CQ37" s="244"/>
      <c r="CR37" s="244"/>
      <c r="CS37" s="244"/>
      <c r="CT37" s="244"/>
      <c r="CU37" s="244"/>
      <c r="CV37" s="244"/>
      <c r="CW37" s="244"/>
      <c r="CX37" s="244"/>
      <c r="CY37" s="244"/>
    </row>
    <row r="38" spans="1:103" ht="27" customHeight="1">
      <c r="A38" s="260">
        <f>A37+0.01</f>
        <v>5.0399999999999991</v>
      </c>
      <c r="B38" s="252" t="str">
        <f>UPPER("Pintura blanca tipo vinilo I a 3 manos. ")</f>
        <v xml:space="preserve">PINTURA BLANCA TIPO VINILO I A 3 MANOS. </v>
      </c>
      <c r="C38" s="262" t="s">
        <v>443</v>
      </c>
      <c r="D38" s="263">
        <f>(D35)*2*1.05+228</f>
        <v>316.2</v>
      </c>
      <c r="E38" s="264">
        <f>A.P.U.!AC246</f>
        <v>4831</v>
      </c>
      <c r="F38" s="264">
        <f>A.P.U.!AC246</f>
        <v>4831</v>
      </c>
      <c r="G38" s="264">
        <f>F38*D38</f>
        <v>1527562.2</v>
      </c>
      <c r="H38" s="265">
        <f>D38*F38</f>
        <v>1527562.2</v>
      </c>
      <c r="I38" s="268">
        <v>2000</v>
      </c>
      <c r="J38" s="259">
        <f t="shared" si="2"/>
        <v>1800</v>
      </c>
      <c r="K38" s="266"/>
      <c r="L38" s="266"/>
      <c r="N38" s="267"/>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4"/>
      <c r="BR38" s="244"/>
      <c r="BS38" s="244"/>
      <c r="BT38" s="244"/>
      <c r="BU38" s="244"/>
      <c r="BV38" s="244"/>
      <c r="BW38" s="244"/>
      <c r="BX38" s="244"/>
      <c r="BY38" s="244"/>
      <c r="BZ38" s="244"/>
      <c r="CA38" s="244"/>
      <c r="CB38" s="244"/>
      <c r="CC38" s="244"/>
      <c r="CD38" s="244"/>
      <c r="CE38" s="244"/>
      <c r="CF38" s="244"/>
      <c r="CG38" s="244"/>
      <c r="CH38" s="244"/>
      <c r="CI38" s="244"/>
      <c r="CJ38" s="244"/>
      <c r="CK38" s="244"/>
      <c r="CL38" s="244"/>
      <c r="CM38" s="244"/>
      <c r="CN38" s="244"/>
      <c r="CO38" s="244"/>
      <c r="CP38" s="244"/>
      <c r="CQ38" s="244"/>
      <c r="CR38" s="244"/>
      <c r="CS38" s="244"/>
      <c r="CT38" s="244"/>
      <c r="CU38" s="244"/>
      <c r="CV38" s="244"/>
      <c r="CW38" s="244"/>
      <c r="CX38" s="244"/>
      <c r="CY38" s="244"/>
    </row>
    <row r="39" spans="1:103">
      <c r="H39" s="291"/>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4"/>
      <c r="BR39" s="244"/>
      <c r="BS39" s="244"/>
      <c r="BT39" s="244"/>
      <c r="BU39" s="244"/>
      <c r="BV39" s="244"/>
      <c r="BW39" s="244"/>
      <c r="BX39" s="244"/>
      <c r="BY39" s="244"/>
      <c r="BZ39" s="244"/>
      <c r="CA39" s="244"/>
      <c r="CB39" s="244"/>
      <c r="CC39" s="244"/>
      <c r="CD39" s="244"/>
      <c r="CE39" s="244"/>
      <c r="CF39" s="244"/>
      <c r="CG39" s="244"/>
      <c r="CH39" s="244"/>
      <c r="CI39" s="244"/>
      <c r="CJ39" s="244"/>
      <c r="CK39" s="244"/>
      <c r="CL39" s="244"/>
      <c r="CM39" s="244"/>
      <c r="CN39" s="244"/>
      <c r="CO39" s="244"/>
      <c r="CP39" s="244"/>
      <c r="CQ39" s="244"/>
      <c r="CR39" s="244"/>
      <c r="CS39" s="244"/>
      <c r="CT39" s="244"/>
      <c r="CU39" s="244"/>
      <c r="CV39" s="244"/>
      <c r="CW39" s="244"/>
      <c r="CX39" s="244"/>
      <c r="CY39" s="244"/>
    </row>
    <row r="40" spans="1:103">
      <c r="A40" s="260"/>
      <c r="B40" s="252"/>
      <c r="C40" s="262"/>
      <c r="D40" s="262"/>
      <c r="F40" s="278" t="s">
        <v>13</v>
      </c>
      <c r="G40" s="264"/>
      <c r="H40" s="275">
        <f>SUM(H35:H39)</f>
        <v>4337828.4000000004</v>
      </c>
      <c r="I40" s="268"/>
      <c r="J40" s="259"/>
      <c r="K40" s="266"/>
      <c r="L40" s="266"/>
      <c r="N40" s="267"/>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4"/>
      <c r="BR40" s="244"/>
      <c r="BS40" s="244"/>
      <c r="BT40" s="244"/>
      <c r="BU40" s="244"/>
      <c r="BV40" s="244"/>
      <c r="BW40" s="244"/>
      <c r="BX40" s="244"/>
      <c r="BY40" s="244"/>
      <c r="BZ40" s="244"/>
      <c r="CA40" s="244"/>
      <c r="CB40" s="244"/>
      <c r="CC40" s="244"/>
      <c r="CD40" s="244"/>
      <c r="CE40" s="244"/>
      <c r="CF40" s="244"/>
      <c r="CG40" s="244"/>
      <c r="CH40" s="244"/>
      <c r="CI40" s="244"/>
      <c r="CJ40" s="244"/>
      <c r="CK40" s="244"/>
      <c r="CL40" s="244"/>
      <c r="CM40" s="244"/>
      <c r="CN40" s="244"/>
      <c r="CO40" s="244"/>
      <c r="CP40" s="244"/>
      <c r="CQ40" s="244"/>
      <c r="CR40" s="244"/>
      <c r="CS40" s="244"/>
      <c r="CT40" s="244"/>
      <c r="CU40" s="244"/>
      <c r="CV40" s="244"/>
      <c r="CW40" s="244"/>
      <c r="CX40" s="244"/>
      <c r="CY40" s="244"/>
    </row>
    <row r="41" spans="1:103" ht="24" customHeight="1">
      <c r="A41" s="258">
        <v>6</v>
      </c>
      <c r="B41" s="726" t="s">
        <v>277</v>
      </c>
      <c r="C41" s="726"/>
      <c r="D41" s="726"/>
      <c r="E41" s="726"/>
      <c r="F41" s="726"/>
      <c r="G41" s="726"/>
      <c r="H41" s="726"/>
      <c r="I41" s="286"/>
      <c r="J41" s="259"/>
      <c r="K41" s="266"/>
      <c r="L41" s="266"/>
      <c r="N41" s="267"/>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c r="BR41" s="244"/>
      <c r="BS41" s="244"/>
      <c r="BT41" s="244"/>
      <c r="BU41" s="244"/>
      <c r="BV41" s="244"/>
      <c r="BW41" s="244"/>
      <c r="BX41" s="244"/>
      <c r="BY41" s="244"/>
      <c r="BZ41" s="244"/>
      <c r="CA41" s="244"/>
      <c r="CB41" s="244"/>
      <c r="CC41" s="244"/>
      <c r="CD41" s="244"/>
      <c r="CE41" s="244"/>
      <c r="CF41" s="244"/>
      <c r="CG41" s="244"/>
      <c r="CH41" s="244"/>
      <c r="CI41" s="244"/>
      <c r="CJ41" s="244"/>
      <c r="CK41" s="244"/>
      <c r="CL41" s="244"/>
      <c r="CM41" s="244"/>
      <c r="CN41" s="244"/>
      <c r="CO41" s="244"/>
      <c r="CP41" s="244"/>
      <c r="CQ41" s="244"/>
      <c r="CR41" s="244"/>
      <c r="CS41" s="244"/>
      <c r="CT41" s="244"/>
      <c r="CU41" s="244"/>
      <c r="CV41" s="244"/>
      <c r="CW41" s="244"/>
      <c r="CX41" s="244"/>
      <c r="CY41" s="244"/>
    </row>
    <row r="42" spans="1:103" ht="52.5" customHeight="1">
      <c r="A42" s="260">
        <f>A41+0.01</f>
        <v>6.01</v>
      </c>
      <c r="B42" s="252" t="s">
        <v>401</v>
      </c>
      <c r="C42" s="262" t="s">
        <v>443</v>
      </c>
      <c r="D42" s="263">
        <v>0</v>
      </c>
      <c r="E42" s="264">
        <f>A.P.U.!AM50</f>
        <v>37000</v>
      </c>
      <c r="F42" s="264">
        <f>A.P.U.!AM50</f>
        <v>37000</v>
      </c>
      <c r="G42" s="264">
        <f>F42*D42</f>
        <v>0</v>
      </c>
      <c r="H42" s="265">
        <f>D42*F42</f>
        <v>0</v>
      </c>
      <c r="I42" s="259">
        <v>8000</v>
      </c>
      <c r="J42" s="259">
        <f t="shared" si="2"/>
        <v>7200</v>
      </c>
      <c r="K42" s="266"/>
      <c r="L42" s="266"/>
      <c r="N42" s="267"/>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row>
    <row r="43" spans="1:103" ht="61.5" customHeight="1">
      <c r="A43" s="260">
        <f>A42+0.01</f>
        <v>6.02</v>
      </c>
      <c r="B43" s="377" t="s">
        <v>462</v>
      </c>
      <c r="C43" s="262" t="s">
        <v>443</v>
      </c>
      <c r="D43" s="263">
        <v>3</v>
      </c>
      <c r="E43" s="264">
        <f>A.P.U.!AM147</f>
        <v>37000</v>
      </c>
      <c r="F43" s="264">
        <v>49813</v>
      </c>
      <c r="G43" s="264">
        <f>F43*D43</f>
        <v>149439</v>
      </c>
      <c r="H43" s="265">
        <f>D43*F43</f>
        <v>149439</v>
      </c>
      <c r="I43" s="259">
        <v>10000</v>
      </c>
      <c r="J43" s="259">
        <f t="shared" si="2"/>
        <v>9000</v>
      </c>
      <c r="K43" s="266"/>
      <c r="L43" s="266"/>
      <c r="N43" s="267"/>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row>
    <row r="44" spans="1:103" ht="44.25" customHeight="1">
      <c r="A44" s="260">
        <f>A43+0.01</f>
        <v>6.0299999999999994</v>
      </c>
      <c r="B44" s="377" t="str">
        <f>UPPER("Suministro e instalación de cerámica Valencia primera calidad de 0.20 x 0.30, color beige para muros ref. 286019001")</f>
        <v>SUMINISTRO E INSTALACIÓN DE CERÁMICA VALENCIA PRIMERA CALIDAD DE 0.20 X 0.30, COLOR BEIGE PARA MUROS REF. 286019001</v>
      </c>
      <c r="C44" s="262" t="s">
        <v>443</v>
      </c>
      <c r="D44" s="263">
        <v>14</v>
      </c>
      <c r="E44" s="264">
        <f>A.P.U.!AM196</f>
        <v>64230</v>
      </c>
      <c r="F44" s="264">
        <v>36260</v>
      </c>
      <c r="G44" s="264">
        <f>F44*D44</f>
        <v>507640</v>
      </c>
      <c r="H44" s="265">
        <f>D44*F44</f>
        <v>507640</v>
      </c>
      <c r="I44" s="259">
        <v>10000</v>
      </c>
      <c r="J44" s="259">
        <f t="shared" si="2"/>
        <v>9000</v>
      </c>
      <c r="K44" s="266"/>
      <c r="L44" s="266"/>
      <c r="N44" s="267"/>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44"/>
      <c r="BT44" s="244"/>
      <c r="BU44" s="244"/>
      <c r="BV44" s="244"/>
      <c r="BW44" s="244"/>
      <c r="BX44" s="244"/>
      <c r="BY44" s="244"/>
      <c r="BZ44" s="244"/>
      <c r="CA44" s="244"/>
      <c r="CB44" s="244"/>
      <c r="CC44" s="244"/>
      <c r="CD44" s="244"/>
      <c r="CE44" s="244"/>
      <c r="CF44" s="244"/>
      <c r="CG44" s="244"/>
      <c r="CH44" s="244"/>
      <c r="CI44" s="244"/>
      <c r="CJ44" s="244"/>
      <c r="CK44" s="244"/>
      <c r="CL44" s="244"/>
      <c r="CM44" s="244"/>
      <c r="CN44" s="244"/>
      <c r="CO44" s="244"/>
      <c r="CP44" s="244"/>
      <c r="CQ44" s="244"/>
      <c r="CR44" s="244"/>
      <c r="CS44" s="244"/>
      <c r="CT44" s="244"/>
      <c r="CU44" s="244"/>
      <c r="CV44" s="244"/>
      <c r="CW44" s="244"/>
      <c r="CX44" s="244"/>
      <c r="CY44" s="244"/>
    </row>
    <row r="45" spans="1:103">
      <c r="A45" s="260"/>
      <c r="B45" s="252"/>
      <c r="C45" s="262"/>
      <c r="D45" s="262"/>
      <c r="F45" s="278" t="s">
        <v>13</v>
      </c>
      <c r="G45" s="264"/>
      <c r="H45" s="275">
        <f>SUM(H42:H44)</f>
        <v>657079</v>
      </c>
      <c r="I45" s="259"/>
      <c r="J45" s="259">
        <f t="shared" si="2"/>
        <v>0</v>
      </c>
      <c r="K45" s="266"/>
      <c r="L45" s="266"/>
      <c r="N45" s="267"/>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4"/>
      <c r="BR45" s="244"/>
      <c r="BS45" s="244"/>
      <c r="BT45" s="244"/>
      <c r="BU45" s="244"/>
      <c r="BV45" s="244"/>
      <c r="BW45" s="244"/>
      <c r="BX45" s="244"/>
      <c r="BY45" s="244"/>
      <c r="BZ45" s="244"/>
      <c r="CA45" s="244"/>
      <c r="CB45" s="244"/>
      <c r="CC45" s="244"/>
      <c r="CD45" s="244"/>
      <c r="CE45" s="244"/>
      <c r="CF45" s="244"/>
      <c r="CG45" s="244"/>
      <c r="CH45" s="244"/>
      <c r="CI45" s="244"/>
      <c r="CJ45" s="244"/>
      <c r="CK45" s="244"/>
      <c r="CL45" s="244"/>
      <c r="CM45" s="244"/>
      <c r="CN45" s="244"/>
      <c r="CO45" s="244"/>
      <c r="CP45" s="244"/>
      <c r="CQ45" s="244"/>
      <c r="CR45" s="244"/>
      <c r="CS45" s="244"/>
      <c r="CT45" s="244"/>
      <c r="CU45" s="244"/>
      <c r="CV45" s="244"/>
      <c r="CW45" s="244"/>
      <c r="CX45" s="244"/>
      <c r="CY45" s="244"/>
    </row>
    <row r="46" spans="1:103">
      <c r="A46" s="258">
        <v>7</v>
      </c>
      <c r="B46" s="726" t="s">
        <v>412</v>
      </c>
      <c r="C46" s="726"/>
      <c r="D46" s="726"/>
      <c r="E46" s="726"/>
      <c r="F46" s="726"/>
      <c r="G46" s="726"/>
      <c r="H46" s="726"/>
      <c r="I46" s="286"/>
      <c r="J46" s="259"/>
      <c r="K46" s="266"/>
      <c r="L46" s="266"/>
      <c r="N46" s="267"/>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c r="CF46" s="244"/>
      <c r="CG46" s="244"/>
      <c r="CH46" s="244"/>
      <c r="CI46" s="244"/>
      <c r="CJ46" s="244"/>
      <c r="CK46" s="244"/>
      <c r="CL46" s="244"/>
      <c r="CM46" s="244"/>
      <c r="CN46" s="244"/>
      <c r="CO46" s="244"/>
      <c r="CP46" s="244"/>
      <c r="CQ46" s="244"/>
      <c r="CR46" s="244"/>
      <c r="CS46" s="244"/>
      <c r="CT46" s="244"/>
      <c r="CU46" s="244"/>
      <c r="CV46" s="244"/>
      <c r="CW46" s="244"/>
      <c r="CX46" s="244"/>
      <c r="CY46" s="244"/>
    </row>
    <row r="47" spans="1:103" ht="120" customHeight="1">
      <c r="A47" s="260">
        <f>A46+0.01</f>
        <v>7.01</v>
      </c>
      <c r="B47" s="292" t="s">
        <v>385</v>
      </c>
      <c r="C47" s="280" t="s">
        <v>144</v>
      </c>
      <c r="D47" s="389">
        <v>10</v>
      </c>
      <c r="E47" s="387" t="e">
        <f>A.P.U.!AW50</f>
        <v>#REF!</v>
      </c>
      <c r="F47" s="387">
        <v>147107.6</v>
      </c>
      <c r="G47" s="387">
        <f>F47*D47</f>
        <v>1471076</v>
      </c>
      <c r="H47" s="388">
        <f>D47*F47</f>
        <v>1471076</v>
      </c>
      <c r="I47" s="259">
        <v>8000</v>
      </c>
      <c r="J47" s="259">
        <f t="shared" si="2"/>
        <v>7200</v>
      </c>
      <c r="K47" s="266"/>
      <c r="L47" s="266"/>
      <c r="N47" s="267"/>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4"/>
      <c r="BX47" s="244"/>
      <c r="BY47" s="244"/>
      <c r="BZ47" s="244"/>
      <c r="CA47" s="244"/>
      <c r="CB47" s="244"/>
      <c r="CC47" s="244"/>
      <c r="CD47" s="244"/>
      <c r="CE47" s="244"/>
      <c r="CF47" s="244"/>
      <c r="CG47" s="244"/>
      <c r="CH47" s="244"/>
      <c r="CI47" s="244"/>
      <c r="CJ47" s="244"/>
      <c r="CK47" s="244"/>
      <c r="CL47" s="244"/>
      <c r="CM47" s="244"/>
      <c r="CN47" s="244"/>
      <c r="CO47" s="244"/>
      <c r="CP47" s="244"/>
      <c r="CQ47" s="244"/>
      <c r="CR47" s="244"/>
      <c r="CS47" s="244"/>
      <c r="CT47" s="244"/>
      <c r="CU47" s="244"/>
      <c r="CV47" s="244"/>
      <c r="CW47" s="244"/>
      <c r="CX47" s="244"/>
      <c r="CY47" s="244"/>
    </row>
    <row r="48" spans="1:103" ht="43.5" customHeight="1">
      <c r="A48" s="260">
        <f>A47+0.01</f>
        <v>7.02</v>
      </c>
      <c r="B48" s="252" t="str">
        <f>UPPER("Suministro e instalacion Ventana en aluminio anodizado  natural en material de  vidrio en 5mm templado.")</f>
        <v>SUMINISTRO E INSTALACION VENTANA EN ALUMINIO ANODIZADO  NATURAL EN MATERIAL DE  VIDRIO EN 5MM TEMPLADO.</v>
      </c>
      <c r="C48" s="280" t="s">
        <v>144</v>
      </c>
      <c r="D48" s="389">
        <v>0</v>
      </c>
      <c r="E48" s="387" t="e">
        <f>A.P.U.!AW147</f>
        <v>#REF!</v>
      </c>
      <c r="F48" s="387">
        <v>230000</v>
      </c>
      <c r="G48" s="387">
        <f>F48*D48</f>
        <v>0</v>
      </c>
      <c r="H48" s="388">
        <f>D48*F48</f>
        <v>0</v>
      </c>
      <c r="I48" s="259">
        <v>17500</v>
      </c>
      <c r="J48" s="259">
        <f t="shared" si="2"/>
        <v>15750</v>
      </c>
      <c r="K48" s="266"/>
      <c r="L48" s="266"/>
      <c r="N48" s="267"/>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c r="BR48" s="244"/>
      <c r="BS48" s="244"/>
      <c r="BT48" s="244"/>
      <c r="BU48" s="244"/>
      <c r="BV48" s="244"/>
      <c r="BW48" s="244"/>
      <c r="BX48" s="244"/>
      <c r="BY48" s="244"/>
      <c r="BZ48" s="244"/>
      <c r="CA48" s="244"/>
      <c r="CB48" s="244"/>
      <c r="CC48" s="244"/>
      <c r="CD48" s="244"/>
      <c r="CE48" s="244"/>
      <c r="CF48" s="244"/>
      <c r="CG48" s="244"/>
      <c r="CH48" s="244"/>
      <c r="CI48" s="244"/>
      <c r="CJ48" s="244"/>
      <c r="CK48" s="244"/>
      <c r="CL48" s="244"/>
      <c r="CM48" s="244"/>
      <c r="CN48" s="244"/>
      <c r="CO48" s="244"/>
      <c r="CP48" s="244"/>
      <c r="CQ48" s="244"/>
      <c r="CR48" s="244"/>
      <c r="CS48" s="244"/>
      <c r="CT48" s="244"/>
      <c r="CU48" s="244"/>
      <c r="CV48" s="244"/>
      <c r="CW48" s="244"/>
      <c r="CX48" s="244"/>
      <c r="CY48" s="244"/>
    </row>
    <row r="49" spans="1:103" ht="24.75" customHeight="1">
      <c r="A49" s="260"/>
      <c r="B49" s="252"/>
      <c r="C49" s="262"/>
      <c r="D49" s="262"/>
      <c r="F49" s="278" t="s">
        <v>13</v>
      </c>
      <c r="G49" s="264"/>
      <c r="H49" s="275">
        <f>SUM(H47:H48)</f>
        <v>1471076</v>
      </c>
      <c r="I49" s="268"/>
      <c r="J49" s="259"/>
      <c r="K49" s="266"/>
      <c r="L49" s="266"/>
      <c r="N49" s="267"/>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V49" s="244"/>
      <c r="BW49" s="244"/>
      <c r="BX49" s="244"/>
      <c r="BY49" s="244"/>
      <c r="BZ49" s="244"/>
      <c r="CA49" s="244"/>
      <c r="CB49" s="244"/>
      <c r="CC49" s="244"/>
      <c r="CD49" s="244"/>
      <c r="CE49" s="244"/>
      <c r="CF49" s="244"/>
      <c r="CG49" s="244"/>
      <c r="CH49" s="244"/>
      <c r="CI49" s="244"/>
      <c r="CJ49" s="244"/>
      <c r="CK49" s="244"/>
      <c r="CL49" s="244"/>
      <c r="CM49" s="244"/>
      <c r="CN49" s="244"/>
      <c r="CO49" s="244"/>
      <c r="CP49" s="244"/>
      <c r="CQ49" s="244"/>
      <c r="CR49" s="244"/>
      <c r="CS49" s="244"/>
      <c r="CT49" s="244"/>
      <c r="CU49" s="244"/>
      <c r="CV49" s="244"/>
      <c r="CW49" s="244"/>
      <c r="CX49" s="244"/>
      <c r="CY49" s="244"/>
    </row>
    <row r="50" spans="1:103">
      <c r="A50" s="258">
        <v>8</v>
      </c>
      <c r="B50" s="294" t="s">
        <v>414</v>
      </c>
      <c r="C50" s="262"/>
      <c r="D50" s="262"/>
      <c r="F50" s="278"/>
      <c r="G50" s="264"/>
      <c r="H50" s="275"/>
      <c r="I50" s="286"/>
      <c r="J50" s="259"/>
      <c r="K50" s="266"/>
      <c r="L50" s="266"/>
      <c r="N50" s="267"/>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V50" s="244"/>
      <c r="BW50" s="244"/>
      <c r="BX50" s="244"/>
      <c r="BY50" s="244"/>
      <c r="BZ50" s="244"/>
      <c r="CA50" s="244"/>
      <c r="CB50" s="244"/>
      <c r="CC50" s="244"/>
      <c r="CD50" s="244"/>
      <c r="CE50" s="244"/>
      <c r="CF50" s="244"/>
      <c r="CG50" s="244"/>
      <c r="CH50" s="244"/>
      <c r="CI50" s="244"/>
      <c r="CJ50" s="244"/>
      <c r="CK50" s="244"/>
      <c r="CL50" s="244"/>
      <c r="CM50" s="244"/>
      <c r="CN50" s="244"/>
      <c r="CO50" s="244"/>
      <c r="CP50" s="244"/>
      <c r="CQ50" s="244"/>
      <c r="CR50" s="244"/>
      <c r="CS50" s="244"/>
      <c r="CT50" s="244"/>
      <c r="CU50" s="244"/>
      <c r="CV50" s="244"/>
      <c r="CW50" s="244"/>
      <c r="CX50" s="244"/>
      <c r="CY50" s="244"/>
    </row>
    <row r="51" spans="1:103" ht="20.25" customHeight="1">
      <c r="A51" s="260">
        <f>A50+0.01</f>
        <v>8.01</v>
      </c>
      <c r="B51" s="252" t="str">
        <f>UPPER("Bajantes aguas lluvias 4 pvc")</f>
        <v>BAJANTES AGUAS LLUVIAS 4 PVC</v>
      </c>
      <c r="C51" s="262" t="s">
        <v>3</v>
      </c>
      <c r="D51" s="263">
        <v>20</v>
      </c>
      <c r="E51" s="264" t="e">
        <f>A.P.U.!BG50</f>
        <v>#REF!</v>
      </c>
      <c r="F51" s="264">
        <v>12550</v>
      </c>
      <c r="G51" s="264">
        <f>F51*D51</f>
        <v>251000</v>
      </c>
      <c r="H51" s="265">
        <f>D51*F51</f>
        <v>251000</v>
      </c>
      <c r="I51" s="259">
        <v>6500</v>
      </c>
      <c r="J51" s="259">
        <f>I51*$J$10</f>
        <v>5850</v>
      </c>
      <c r="K51" s="266"/>
      <c r="L51" s="266"/>
      <c r="N51" s="267"/>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V51" s="244"/>
      <c r="BW51" s="244"/>
      <c r="BX51" s="244"/>
      <c r="BY51" s="244"/>
      <c r="BZ51" s="244"/>
      <c r="CA51" s="244"/>
      <c r="CB51" s="244"/>
      <c r="CC51" s="244"/>
      <c r="CD51" s="244"/>
      <c r="CE51" s="244"/>
      <c r="CF51" s="244"/>
      <c r="CG51" s="244"/>
      <c r="CH51" s="244"/>
      <c r="CI51" s="244"/>
      <c r="CJ51" s="244"/>
      <c r="CK51" s="244"/>
      <c r="CL51" s="244"/>
      <c r="CM51" s="244"/>
      <c r="CN51" s="244"/>
      <c r="CO51" s="244"/>
      <c r="CP51" s="244"/>
      <c r="CQ51" s="244"/>
      <c r="CR51" s="244"/>
      <c r="CS51" s="244"/>
      <c r="CT51" s="244"/>
      <c r="CU51" s="244"/>
      <c r="CV51" s="244"/>
      <c r="CW51" s="244"/>
      <c r="CX51" s="244"/>
      <c r="CY51" s="244"/>
    </row>
    <row r="52" spans="1:103" ht="21" customHeight="1">
      <c r="A52" s="260"/>
      <c r="B52" s="252"/>
      <c r="C52" s="262"/>
      <c r="D52" s="263"/>
      <c r="E52" s="264"/>
      <c r="F52" s="283" t="s">
        <v>13</v>
      </c>
      <c r="G52" s="264"/>
      <c r="H52" s="275">
        <f>SUM(H51:H51)</f>
        <v>251000</v>
      </c>
      <c r="I52" s="259"/>
      <c r="J52" s="259"/>
      <c r="K52" s="266"/>
      <c r="L52" s="266"/>
      <c r="N52" s="267"/>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c r="BY52" s="244"/>
      <c r="BZ52" s="244"/>
      <c r="CA52" s="244"/>
      <c r="CB52" s="244"/>
      <c r="CC52" s="244"/>
      <c r="CD52" s="244"/>
      <c r="CE52" s="244"/>
      <c r="CF52" s="244"/>
      <c r="CG52" s="244"/>
      <c r="CH52" s="244"/>
      <c r="CI52" s="244"/>
      <c r="CJ52" s="244"/>
      <c r="CK52" s="244"/>
      <c r="CL52" s="244"/>
      <c r="CM52" s="244"/>
      <c r="CN52" s="244"/>
      <c r="CO52" s="244"/>
      <c r="CP52" s="244"/>
      <c r="CQ52" s="244"/>
      <c r="CR52" s="244"/>
      <c r="CS52" s="244"/>
      <c r="CT52" s="244"/>
      <c r="CU52" s="244"/>
      <c r="CV52" s="244"/>
      <c r="CW52" s="244"/>
      <c r="CX52" s="244"/>
      <c r="CY52" s="244"/>
    </row>
    <row r="53" spans="1:103">
      <c r="A53" s="295"/>
      <c r="B53" s="296"/>
      <c r="C53" s="297"/>
      <c r="D53" s="297"/>
      <c r="F53" s="298"/>
      <c r="H53" s="299"/>
      <c r="K53" s="266"/>
      <c r="L53" s="266"/>
      <c r="N53" s="267"/>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V53" s="244"/>
      <c r="BW53" s="244"/>
      <c r="BX53" s="244"/>
      <c r="BY53" s="244"/>
      <c r="BZ53" s="244"/>
      <c r="CA53" s="244"/>
      <c r="CB53" s="244"/>
      <c r="CC53" s="244"/>
      <c r="CD53" s="244"/>
      <c r="CE53" s="244"/>
      <c r="CF53" s="244"/>
      <c r="CG53" s="244"/>
      <c r="CH53" s="244"/>
      <c r="CI53" s="244"/>
      <c r="CJ53" s="244"/>
      <c r="CK53" s="244"/>
      <c r="CL53" s="244"/>
      <c r="CM53" s="244"/>
      <c r="CN53" s="244"/>
      <c r="CO53" s="244"/>
      <c r="CP53" s="244"/>
      <c r="CQ53" s="244"/>
      <c r="CR53" s="244"/>
      <c r="CS53" s="244"/>
      <c r="CT53" s="244"/>
      <c r="CU53" s="244"/>
      <c r="CV53" s="244"/>
      <c r="CW53" s="244"/>
      <c r="CX53" s="244"/>
      <c r="CY53" s="244"/>
    </row>
    <row r="54" spans="1:103">
      <c r="A54" s="295"/>
      <c r="B54" s="296"/>
      <c r="C54" s="711" t="s">
        <v>356</v>
      </c>
      <c r="D54" s="711"/>
      <c r="E54" s="711"/>
      <c r="F54" s="711"/>
      <c r="G54" s="264"/>
      <c r="H54" s="275">
        <f>H52+H49+H45+H40+H33+H21+H17</f>
        <v>9478427.2129999995</v>
      </c>
      <c r="K54" s="266"/>
      <c r="L54" s="266"/>
      <c r="N54" s="267"/>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V54" s="244"/>
      <c r="BW54" s="244"/>
      <c r="BX54" s="244"/>
      <c r="BY54" s="244"/>
      <c r="BZ54" s="244"/>
      <c r="CA54" s="244"/>
      <c r="CB54" s="244"/>
      <c r="CC54" s="244"/>
      <c r="CD54" s="244"/>
      <c r="CE54" s="244"/>
      <c r="CF54" s="244"/>
      <c r="CG54" s="244"/>
      <c r="CH54" s="244"/>
      <c r="CI54" s="244"/>
      <c r="CJ54" s="244"/>
      <c r="CK54" s="244"/>
      <c r="CL54" s="244"/>
      <c r="CM54" s="244"/>
      <c r="CN54" s="244"/>
      <c r="CO54" s="244"/>
      <c r="CP54" s="244"/>
      <c r="CQ54" s="244"/>
      <c r="CR54" s="244"/>
      <c r="CS54" s="244"/>
      <c r="CT54" s="244"/>
      <c r="CU54" s="244"/>
      <c r="CV54" s="244"/>
      <c r="CW54" s="244"/>
      <c r="CX54" s="244"/>
      <c r="CY54" s="244"/>
    </row>
    <row r="55" spans="1:103">
      <c r="A55" s="301">
        <v>3</v>
      </c>
      <c r="B55" s="715" t="s">
        <v>360</v>
      </c>
      <c r="C55" s="716"/>
      <c r="D55" s="716"/>
      <c r="E55" s="716"/>
      <c r="F55" s="716"/>
      <c r="G55" s="717"/>
      <c r="H55" s="311"/>
      <c r="I55" s="240">
        <v>193687.2</v>
      </c>
      <c r="K55" s="266"/>
      <c r="L55" s="266"/>
      <c r="N55" s="267"/>
      <c r="CY55" s="244"/>
    </row>
    <row r="56" spans="1:103">
      <c r="A56" s="302">
        <v>3.01</v>
      </c>
      <c r="B56" s="312" t="s">
        <v>361</v>
      </c>
      <c r="C56" s="313" t="s">
        <v>3</v>
      </c>
      <c r="D56" s="314">
        <v>5</v>
      </c>
      <c r="F56" s="264">
        <v>12105.45</v>
      </c>
      <c r="G56" s="264">
        <v>16</v>
      </c>
      <c r="H56" s="265">
        <f>D56*F56</f>
        <v>60527.25</v>
      </c>
      <c r="I56" s="240">
        <v>61597.8</v>
      </c>
      <c r="K56" s="266"/>
      <c r="L56" s="266"/>
      <c r="N56" s="267"/>
      <c r="CY56" s="244"/>
    </row>
    <row r="57" spans="1:103">
      <c r="A57" s="302">
        <v>3.02</v>
      </c>
      <c r="B57" s="261" t="s">
        <v>381</v>
      </c>
      <c r="C57" s="303" t="s">
        <v>2</v>
      </c>
      <c r="D57" s="304">
        <v>6</v>
      </c>
      <c r="F57" s="264">
        <v>56700</v>
      </c>
      <c r="G57" s="264">
        <v>2</v>
      </c>
      <c r="H57" s="265">
        <f t="shared" ref="H57:H62" si="3">D57*F57</f>
        <v>340200</v>
      </c>
      <c r="I57" s="240">
        <v>46098.92</v>
      </c>
      <c r="K57" s="266"/>
      <c r="L57" s="266"/>
      <c r="N57" s="267"/>
      <c r="CY57" s="244"/>
    </row>
    <row r="58" spans="1:103">
      <c r="A58" s="302">
        <v>3.03</v>
      </c>
      <c r="B58" s="261" t="s">
        <v>379</v>
      </c>
      <c r="C58" s="303" t="s">
        <v>2</v>
      </c>
      <c r="D58" s="304">
        <v>2</v>
      </c>
      <c r="F58" s="264">
        <v>68200</v>
      </c>
      <c r="G58" s="264">
        <v>1</v>
      </c>
      <c r="H58" s="265">
        <f t="shared" si="3"/>
        <v>136400</v>
      </c>
      <c r="I58" s="240">
        <v>15153.872413793104</v>
      </c>
      <c r="K58" s="266"/>
      <c r="L58" s="266"/>
      <c r="N58" s="267"/>
      <c r="CY58" s="244"/>
    </row>
    <row r="59" spans="1:103">
      <c r="A59" s="302">
        <v>3.04</v>
      </c>
      <c r="B59" s="261" t="s">
        <v>380</v>
      </c>
      <c r="C59" s="303" t="s">
        <v>3</v>
      </c>
      <c r="D59" s="304">
        <v>6</v>
      </c>
      <c r="F59" s="264">
        <v>10000</v>
      </c>
      <c r="G59" s="264">
        <v>2</v>
      </c>
      <c r="H59" s="265">
        <f t="shared" si="3"/>
        <v>60000</v>
      </c>
      <c r="I59" s="240">
        <v>200806.27862068967</v>
      </c>
      <c r="K59" s="266"/>
      <c r="L59" s="266"/>
      <c r="N59" s="267"/>
      <c r="CY59" s="244"/>
    </row>
    <row r="60" spans="1:103">
      <c r="A60" s="302">
        <v>3.05</v>
      </c>
      <c r="B60" s="261" t="s">
        <v>382</v>
      </c>
      <c r="C60" s="303" t="s">
        <v>3</v>
      </c>
      <c r="D60" s="304">
        <v>6</v>
      </c>
      <c r="F60" s="264">
        <v>14000</v>
      </c>
      <c r="G60" s="264">
        <v>16</v>
      </c>
      <c r="H60" s="265">
        <f t="shared" si="3"/>
        <v>84000</v>
      </c>
      <c r="I60" s="240">
        <v>44604.82666666666</v>
      </c>
      <c r="K60" s="266"/>
      <c r="L60" s="266"/>
      <c r="N60" s="267"/>
      <c r="CY60" s="244"/>
    </row>
    <row r="61" spans="1:103">
      <c r="A61" s="302">
        <v>3.06</v>
      </c>
      <c r="B61" s="261" t="s">
        <v>362</v>
      </c>
      <c r="C61" s="303" t="s">
        <v>2</v>
      </c>
      <c r="D61" s="304">
        <v>4</v>
      </c>
      <c r="F61" s="264">
        <v>22302.41333333333</v>
      </c>
      <c r="G61" s="264">
        <v>2</v>
      </c>
      <c r="H61" s="265">
        <f t="shared" si="3"/>
        <v>89209.653333333321</v>
      </c>
      <c r="I61" s="240">
        <v>217648.122</v>
      </c>
      <c r="K61" s="266"/>
      <c r="L61" s="266"/>
      <c r="N61" s="267"/>
      <c r="CY61" s="244"/>
    </row>
    <row r="62" spans="1:103" ht="24">
      <c r="A62" s="321">
        <v>3.07</v>
      </c>
      <c r="B62" s="397" t="s">
        <v>392</v>
      </c>
      <c r="C62" s="398" t="s">
        <v>2</v>
      </c>
      <c r="D62" s="324">
        <v>1</v>
      </c>
      <c r="F62" s="325">
        <v>256458</v>
      </c>
      <c r="G62" s="325">
        <v>1</v>
      </c>
      <c r="H62" s="326">
        <f t="shared" si="3"/>
        <v>256458</v>
      </c>
      <c r="I62" s="240">
        <v>79757.5</v>
      </c>
      <c r="K62" s="266"/>
      <c r="L62" s="266"/>
      <c r="N62" s="267"/>
      <c r="CY62" s="244"/>
    </row>
    <row r="63" spans="1:103" s="306" customFormat="1">
      <c r="A63" s="399"/>
      <c r="B63" s="354"/>
      <c r="C63" s="271"/>
      <c r="D63" s="271"/>
      <c r="E63" s="274"/>
      <c r="F63" s="283" t="s">
        <v>13</v>
      </c>
      <c r="G63" s="274"/>
      <c r="H63" s="279">
        <f>SUM(H56:H62)</f>
        <v>1026794.9033333333</v>
      </c>
      <c r="I63" s="307"/>
      <c r="J63" s="308"/>
      <c r="K63" s="308"/>
      <c r="L63" s="309"/>
      <c r="M63" s="310"/>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09"/>
      <c r="AU63" s="309"/>
      <c r="AV63" s="309"/>
      <c r="AW63" s="309"/>
      <c r="AX63" s="309"/>
      <c r="AY63" s="309"/>
      <c r="AZ63" s="309"/>
      <c r="BA63" s="309"/>
      <c r="BB63" s="309"/>
      <c r="BC63" s="309"/>
      <c r="BD63" s="309"/>
      <c r="BE63" s="309"/>
      <c r="BF63" s="309"/>
      <c r="BG63" s="309"/>
      <c r="BH63" s="309"/>
      <c r="BI63" s="309"/>
      <c r="BJ63" s="309"/>
      <c r="BK63" s="309"/>
      <c r="BL63" s="309"/>
      <c r="BM63" s="309"/>
      <c r="BN63" s="309"/>
      <c r="BO63" s="309"/>
      <c r="BP63" s="309"/>
      <c r="BQ63" s="309"/>
      <c r="BR63" s="309"/>
      <c r="BS63" s="309"/>
      <c r="BT63" s="309"/>
      <c r="BU63" s="309"/>
      <c r="BV63" s="309"/>
      <c r="BW63" s="309"/>
      <c r="BX63" s="309"/>
      <c r="BY63" s="309"/>
      <c r="BZ63" s="309"/>
      <c r="CA63" s="309"/>
      <c r="CB63" s="309"/>
      <c r="CC63" s="309"/>
      <c r="CD63" s="309"/>
      <c r="CE63" s="309"/>
      <c r="CF63" s="309"/>
      <c r="CG63" s="309"/>
      <c r="CH63" s="309"/>
      <c r="CI63" s="309"/>
      <c r="CJ63" s="309"/>
      <c r="CK63" s="309"/>
      <c r="CL63" s="309"/>
      <c r="CM63" s="309"/>
      <c r="CN63" s="309"/>
      <c r="CO63" s="309"/>
      <c r="CP63" s="309"/>
      <c r="CQ63" s="309"/>
      <c r="CR63" s="309"/>
      <c r="CS63" s="309"/>
      <c r="CT63" s="309"/>
      <c r="CU63" s="309"/>
      <c r="CV63" s="309"/>
      <c r="CW63" s="309"/>
      <c r="CX63" s="309"/>
    </row>
    <row r="64" spans="1:103">
      <c r="A64" s="295"/>
      <c r="B64" s="296"/>
      <c r="C64" s="297"/>
      <c r="D64" s="329"/>
      <c r="E64" s="329"/>
      <c r="F64" s="329"/>
      <c r="G64" s="329"/>
      <c r="H64" s="299"/>
      <c r="K64" s="266"/>
      <c r="L64" s="266"/>
      <c r="N64" s="267"/>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c r="BT64" s="244"/>
      <c r="BU64" s="244"/>
      <c r="BV64" s="244"/>
      <c r="BW64" s="244"/>
      <c r="BX64" s="244"/>
      <c r="BY64" s="244"/>
      <c r="BZ64" s="244"/>
      <c r="CA64" s="244"/>
      <c r="CB64" s="244"/>
      <c r="CC64" s="244"/>
      <c r="CD64" s="244"/>
      <c r="CE64" s="244"/>
      <c r="CF64" s="244"/>
      <c r="CG64" s="244"/>
      <c r="CH64" s="244"/>
      <c r="CI64" s="244"/>
      <c r="CJ64" s="244"/>
      <c r="CK64" s="244"/>
      <c r="CL64" s="244"/>
      <c r="CM64" s="244"/>
      <c r="CN64" s="244"/>
      <c r="CO64" s="244"/>
      <c r="CP64" s="244"/>
      <c r="CQ64" s="244"/>
      <c r="CR64" s="244"/>
      <c r="CS64" s="244"/>
      <c r="CT64" s="244"/>
      <c r="CU64" s="244"/>
      <c r="CV64" s="244"/>
      <c r="CW64" s="244"/>
      <c r="CX64" s="244"/>
      <c r="CY64" s="244"/>
    </row>
    <row r="65" spans="1:103">
      <c r="A65" s="276">
        <v>9</v>
      </c>
      <c r="B65" s="330" t="s">
        <v>426</v>
      </c>
      <c r="C65" s="331"/>
      <c r="D65" s="332"/>
      <c r="E65" s="333"/>
      <c r="F65" s="333"/>
      <c r="G65" s="382"/>
      <c r="H65" s="275"/>
      <c r="K65" s="266"/>
      <c r="L65" s="266"/>
      <c r="N65" s="267"/>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S65" s="244"/>
      <c r="CT65" s="244"/>
      <c r="CU65" s="244"/>
      <c r="CV65" s="244"/>
      <c r="CW65" s="244"/>
      <c r="CX65" s="244"/>
      <c r="CY65" s="244"/>
    </row>
    <row r="66" spans="1:103">
      <c r="A66" s="260"/>
      <c r="B66" s="294" t="s">
        <v>437</v>
      </c>
      <c r="C66" s="262"/>
      <c r="D66" s="262"/>
      <c r="E66" s="264"/>
      <c r="F66" s="263"/>
      <c r="G66" s="264"/>
      <c r="H66" s="264"/>
      <c r="K66" s="266"/>
      <c r="L66" s="266"/>
      <c r="N66" s="267"/>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c r="BT66" s="244"/>
      <c r="BU66" s="244"/>
      <c r="BV66" s="244"/>
      <c r="BW66" s="244"/>
      <c r="BX66" s="244"/>
      <c r="BY66" s="244"/>
      <c r="BZ66" s="244"/>
      <c r="CA66" s="244"/>
      <c r="CB66" s="244"/>
      <c r="CC66" s="244"/>
      <c r="CD66" s="244"/>
      <c r="CE66" s="244"/>
      <c r="CF66" s="244"/>
      <c r="CG66" s="244"/>
      <c r="CH66" s="244"/>
      <c r="CI66" s="244"/>
      <c r="CJ66" s="244"/>
      <c r="CK66" s="244"/>
      <c r="CL66" s="244"/>
      <c r="CM66" s="244"/>
      <c r="CN66" s="244"/>
      <c r="CO66" s="244"/>
      <c r="CP66" s="244"/>
      <c r="CQ66" s="244"/>
      <c r="CR66" s="244"/>
      <c r="CS66" s="244"/>
      <c r="CT66" s="244"/>
      <c r="CU66" s="244"/>
      <c r="CV66" s="244"/>
      <c r="CW66" s="244"/>
      <c r="CX66" s="244"/>
      <c r="CY66" s="244"/>
    </row>
    <row r="67" spans="1:103">
      <c r="A67" s="335">
        <f>A65+0.01</f>
        <v>9.01</v>
      </c>
      <c r="B67" s="238" t="s">
        <v>427</v>
      </c>
      <c r="C67" s="336" t="s">
        <v>127</v>
      </c>
      <c r="D67" s="336">
        <v>2</v>
      </c>
      <c r="E67" s="337" t="e">
        <f>+#REF!</f>
        <v>#REF!</v>
      </c>
      <c r="F67" s="337">
        <v>214230</v>
      </c>
      <c r="G67" s="329"/>
      <c r="H67" s="338">
        <f>D67*F67</f>
        <v>428460</v>
      </c>
      <c r="K67" s="266"/>
      <c r="L67" s="266"/>
      <c r="N67" s="267"/>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c r="BR67" s="244"/>
      <c r="BS67" s="244"/>
      <c r="BT67" s="244"/>
      <c r="BU67" s="244"/>
      <c r="BV67" s="244"/>
      <c r="BW67" s="244"/>
      <c r="BX67" s="244"/>
      <c r="BY67" s="244"/>
      <c r="BZ67" s="244"/>
      <c r="CA67" s="244"/>
      <c r="CB67" s="244"/>
      <c r="CC67" s="244"/>
      <c r="CD67" s="244"/>
      <c r="CE67" s="244"/>
      <c r="CF67" s="244"/>
      <c r="CG67" s="244"/>
      <c r="CH67" s="244"/>
      <c r="CI67" s="244"/>
      <c r="CJ67" s="244"/>
      <c r="CK67" s="244"/>
      <c r="CL67" s="244"/>
      <c r="CM67" s="244"/>
      <c r="CN67" s="244"/>
      <c r="CO67" s="244"/>
      <c r="CP67" s="244"/>
      <c r="CQ67" s="244"/>
      <c r="CR67" s="244"/>
      <c r="CS67" s="244"/>
      <c r="CT67" s="244"/>
      <c r="CU67" s="244"/>
      <c r="CV67" s="244"/>
      <c r="CW67" s="244"/>
      <c r="CX67" s="244"/>
      <c r="CY67" s="244"/>
    </row>
    <row r="68" spans="1:103">
      <c r="A68" s="339">
        <f t="shared" ref="A68:A74" si="4">A67+0.01</f>
        <v>9.02</v>
      </c>
      <c r="B68" s="239" t="s">
        <v>428</v>
      </c>
      <c r="C68" s="340" t="s">
        <v>127</v>
      </c>
      <c r="D68" s="332">
        <v>0</v>
      </c>
      <c r="E68" s="333">
        <f>+F30</f>
        <v>34163</v>
      </c>
      <c r="F68" s="333">
        <v>158330</v>
      </c>
      <c r="G68" s="329"/>
      <c r="H68" s="265">
        <f t="shared" ref="H68:H74" si="5">D68*F68</f>
        <v>0</v>
      </c>
      <c r="K68" s="266"/>
      <c r="L68" s="266"/>
      <c r="N68" s="267"/>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c r="BT68" s="244"/>
      <c r="BU68" s="244"/>
      <c r="BV68" s="244"/>
      <c r="BW68" s="244"/>
      <c r="BX68" s="244"/>
      <c r="BY68" s="244"/>
      <c r="BZ68" s="244"/>
      <c r="CA68" s="244"/>
      <c r="CB68" s="244"/>
      <c r="CC68" s="244"/>
      <c r="CD68" s="244"/>
      <c r="CE68" s="244"/>
      <c r="CF68" s="244"/>
      <c r="CG68" s="244"/>
      <c r="CH68" s="244"/>
      <c r="CI68" s="244"/>
      <c r="CJ68" s="244"/>
      <c r="CK68" s="244"/>
      <c r="CL68" s="244"/>
      <c r="CM68" s="244"/>
      <c r="CN68" s="244"/>
      <c r="CO68" s="244"/>
      <c r="CP68" s="244"/>
      <c r="CQ68" s="244"/>
      <c r="CR68" s="244"/>
      <c r="CS68" s="244"/>
      <c r="CT68" s="244"/>
      <c r="CU68" s="244"/>
      <c r="CV68" s="244"/>
      <c r="CW68" s="244"/>
      <c r="CX68" s="244"/>
      <c r="CY68" s="244"/>
    </row>
    <row r="69" spans="1:103">
      <c r="A69" s="339">
        <f t="shared" si="4"/>
        <v>9.0299999999999994</v>
      </c>
      <c r="B69" s="236" t="s">
        <v>429</v>
      </c>
      <c r="C69" s="340" t="s">
        <v>127</v>
      </c>
      <c r="D69" s="332">
        <v>0</v>
      </c>
      <c r="E69" s="341" t="str">
        <f>+F45</f>
        <v>SUBTOTAL</v>
      </c>
      <c r="F69" s="342">
        <v>56230</v>
      </c>
      <c r="G69" s="329"/>
      <c r="H69" s="265">
        <f t="shared" si="5"/>
        <v>0</v>
      </c>
      <c r="K69" s="266"/>
      <c r="L69" s="266"/>
      <c r="N69" s="267"/>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c r="BR69" s="244"/>
      <c r="BS69" s="244"/>
      <c r="BT69" s="244"/>
      <c r="BU69" s="244"/>
      <c r="BV69" s="244"/>
      <c r="BW69" s="244"/>
      <c r="BX69" s="244"/>
      <c r="BY69" s="244"/>
      <c r="BZ69" s="244"/>
      <c r="CA69" s="244"/>
      <c r="CB69" s="244"/>
      <c r="CC69" s="244"/>
      <c r="CD69" s="244"/>
      <c r="CE69" s="244"/>
      <c r="CF69" s="244"/>
      <c r="CG69" s="244"/>
      <c r="CH69" s="244"/>
      <c r="CI69" s="244"/>
      <c r="CJ69" s="244"/>
      <c r="CK69" s="244"/>
      <c r="CL69" s="244"/>
      <c r="CM69" s="244"/>
      <c r="CN69" s="244"/>
      <c r="CO69" s="244"/>
      <c r="CP69" s="244"/>
      <c r="CQ69" s="244"/>
      <c r="CR69" s="244"/>
      <c r="CS69" s="244"/>
      <c r="CT69" s="244"/>
      <c r="CU69" s="244"/>
      <c r="CV69" s="244"/>
      <c r="CW69" s="244"/>
      <c r="CX69" s="244"/>
      <c r="CY69" s="244"/>
    </row>
    <row r="70" spans="1:103">
      <c r="A70" s="339">
        <f t="shared" si="4"/>
        <v>9.0399999999999991</v>
      </c>
      <c r="B70" s="237" t="s">
        <v>430</v>
      </c>
      <c r="C70" s="340" t="s">
        <v>127</v>
      </c>
      <c r="D70" s="332">
        <v>0</v>
      </c>
      <c r="E70" s="341" t="e">
        <f>+#REF!</f>
        <v>#REF!</v>
      </c>
      <c r="F70" s="342">
        <v>161994</v>
      </c>
      <c r="G70" s="329"/>
      <c r="H70" s="265">
        <f t="shared" si="5"/>
        <v>0</v>
      </c>
      <c r="K70" s="266"/>
      <c r="L70" s="266"/>
      <c r="N70" s="267"/>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4"/>
      <c r="BX70" s="244"/>
      <c r="BY70" s="244"/>
      <c r="BZ70" s="244"/>
      <c r="CA70" s="244"/>
      <c r="CB70" s="244"/>
      <c r="CC70" s="244"/>
      <c r="CD70" s="244"/>
      <c r="CE70" s="244"/>
      <c r="CF70" s="244"/>
      <c r="CG70" s="244"/>
      <c r="CH70" s="244"/>
      <c r="CI70" s="244"/>
      <c r="CJ70" s="244"/>
      <c r="CK70" s="244"/>
      <c r="CL70" s="244"/>
      <c r="CM70" s="244"/>
      <c r="CN70" s="244"/>
      <c r="CO70" s="244"/>
      <c r="CP70" s="244"/>
      <c r="CQ70" s="244"/>
      <c r="CR70" s="244"/>
      <c r="CS70" s="244"/>
      <c r="CT70" s="244"/>
      <c r="CU70" s="244"/>
      <c r="CV70" s="244"/>
      <c r="CW70" s="244"/>
      <c r="CX70" s="244"/>
      <c r="CY70" s="244"/>
    </row>
    <row r="71" spans="1:103">
      <c r="A71" s="339">
        <f t="shared" si="4"/>
        <v>9.0499999999999989</v>
      </c>
      <c r="B71" s="236" t="s">
        <v>431</v>
      </c>
      <c r="C71" s="340" t="s">
        <v>127</v>
      </c>
      <c r="D71" s="332">
        <v>0</v>
      </c>
      <c r="E71" s="341" t="e">
        <f>+#REF!</f>
        <v>#REF!</v>
      </c>
      <c r="F71" s="342">
        <v>60000</v>
      </c>
      <c r="G71" s="329"/>
      <c r="H71" s="265">
        <f t="shared" si="5"/>
        <v>0</v>
      </c>
      <c r="K71" s="266"/>
      <c r="L71" s="266"/>
      <c r="N71" s="267"/>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4"/>
      <c r="BX71" s="244"/>
      <c r="BY71" s="244"/>
      <c r="BZ71" s="244"/>
      <c r="CA71" s="244"/>
      <c r="CB71" s="244"/>
      <c r="CC71" s="244"/>
      <c r="CD71" s="244"/>
      <c r="CE71" s="244"/>
      <c r="CF71" s="244"/>
      <c r="CG71" s="244"/>
      <c r="CH71" s="244"/>
      <c r="CI71" s="244"/>
      <c r="CJ71" s="244"/>
      <c r="CK71" s="244"/>
      <c r="CL71" s="244"/>
      <c r="CM71" s="244"/>
      <c r="CN71" s="244"/>
      <c r="CO71" s="244"/>
      <c r="CP71" s="244"/>
      <c r="CQ71" s="244"/>
      <c r="CR71" s="244"/>
      <c r="CS71" s="244"/>
      <c r="CT71" s="244"/>
      <c r="CU71" s="244"/>
      <c r="CV71" s="244"/>
      <c r="CW71" s="244"/>
      <c r="CX71" s="244"/>
      <c r="CY71" s="244"/>
    </row>
    <row r="72" spans="1:103">
      <c r="A72" s="339">
        <f t="shared" si="4"/>
        <v>9.0599999999999987</v>
      </c>
      <c r="B72" s="232" t="s">
        <v>432</v>
      </c>
      <c r="C72" s="340" t="s">
        <v>127</v>
      </c>
      <c r="D72" s="332">
        <v>0</v>
      </c>
      <c r="E72" s="333" t="e">
        <f>#REF!</f>
        <v>#REF!</v>
      </c>
      <c r="F72" s="333">
        <v>20000</v>
      </c>
      <c r="G72" s="329"/>
      <c r="H72" s="265">
        <f t="shared" si="5"/>
        <v>0</v>
      </c>
      <c r="K72" s="266"/>
      <c r="L72" s="266"/>
      <c r="N72" s="267"/>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c r="BR72" s="244"/>
      <c r="BS72" s="244"/>
      <c r="BT72" s="244"/>
      <c r="BU72" s="244"/>
      <c r="BV72" s="244"/>
      <c r="BW72" s="244"/>
      <c r="BX72" s="244"/>
      <c r="BY72" s="244"/>
      <c r="BZ72" s="244"/>
      <c r="CA72" s="244"/>
      <c r="CB72" s="244"/>
      <c r="CC72" s="244"/>
      <c r="CD72" s="244"/>
      <c r="CE72" s="244"/>
      <c r="CF72" s="244"/>
      <c r="CG72" s="244"/>
      <c r="CH72" s="244"/>
      <c r="CI72" s="244"/>
      <c r="CJ72" s="244"/>
      <c r="CK72" s="244"/>
      <c r="CL72" s="244"/>
      <c r="CM72" s="244"/>
      <c r="CN72" s="244"/>
      <c r="CO72" s="244"/>
      <c r="CP72" s="244"/>
      <c r="CQ72" s="244"/>
      <c r="CR72" s="244"/>
      <c r="CS72" s="244"/>
      <c r="CT72" s="244"/>
      <c r="CU72" s="244"/>
      <c r="CV72" s="244"/>
      <c r="CW72" s="244"/>
      <c r="CX72" s="244"/>
      <c r="CY72" s="244"/>
    </row>
    <row r="73" spans="1:103">
      <c r="A73" s="339">
        <f t="shared" si="4"/>
        <v>9.0699999999999985</v>
      </c>
      <c r="B73" s="232" t="s">
        <v>433</v>
      </c>
      <c r="C73" s="340" t="s">
        <v>127</v>
      </c>
      <c r="D73" s="332">
        <v>0</v>
      </c>
      <c r="E73" s="333">
        <f>+F57</f>
        <v>56700</v>
      </c>
      <c r="F73" s="333">
        <v>40000</v>
      </c>
      <c r="G73" s="329"/>
      <c r="H73" s="265">
        <f t="shared" si="5"/>
        <v>0</v>
      </c>
      <c r="K73" s="266"/>
      <c r="L73" s="266"/>
      <c r="N73" s="267"/>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c r="BR73" s="244"/>
      <c r="BS73" s="244"/>
      <c r="BT73" s="244"/>
      <c r="BU73" s="244"/>
      <c r="BV73" s="244"/>
      <c r="BW73" s="244"/>
      <c r="BX73" s="244"/>
      <c r="BY73" s="244"/>
      <c r="BZ73" s="244"/>
      <c r="CA73" s="244"/>
      <c r="CB73" s="244"/>
      <c r="CC73" s="244"/>
      <c r="CD73" s="244"/>
      <c r="CE73" s="244"/>
      <c r="CF73" s="244"/>
      <c r="CG73" s="244"/>
      <c r="CH73" s="244"/>
      <c r="CI73" s="244"/>
      <c r="CJ73" s="244"/>
      <c r="CK73" s="244"/>
      <c r="CL73" s="244"/>
      <c r="CM73" s="244"/>
      <c r="CN73" s="244"/>
      <c r="CO73" s="244"/>
      <c r="CP73" s="244"/>
      <c r="CQ73" s="244"/>
      <c r="CR73" s="244"/>
      <c r="CS73" s="244"/>
      <c r="CT73" s="244"/>
      <c r="CU73" s="244"/>
      <c r="CV73" s="244"/>
      <c r="CW73" s="244"/>
      <c r="CX73" s="244"/>
      <c r="CY73" s="244"/>
    </row>
    <row r="74" spans="1:103">
      <c r="A74" s="339">
        <f t="shared" si="4"/>
        <v>9.0799999999999983</v>
      </c>
      <c r="B74" s="232" t="s">
        <v>436</v>
      </c>
      <c r="C74" s="340" t="s">
        <v>127</v>
      </c>
      <c r="D74" s="332">
        <v>0</v>
      </c>
      <c r="E74" s="333" t="e">
        <f>+#REF!</f>
        <v>#REF!</v>
      </c>
      <c r="F74" s="333">
        <v>559933</v>
      </c>
      <c r="G74" s="329"/>
      <c r="H74" s="265">
        <f t="shared" si="5"/>
        <v>0</v>
      </c>
      <c r="K74" s="266"/>
      <c r="L74" s="266"/>
      <c r="N74" s="267"/>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V74" s="244"/>
      <c r="BW74" s="244"/>
      <c r="BX74" s="244"/>
      <c r="BY74" s="244"/>
      <c r="BZ74" s="244"/>
      <c r="CA74" s="244"/>
      <c r="CB74" s="244"/>
      <c r="CC74" s="244"/>
      <c r="CD74" s="244"/>
      <c r="CE74" s="244"/>
      <c r="CF74" s="244"/>
      <c r="CG74" s="244"/>
      <c r="CH74" s="244"/>
      <c r="CI74" s="244"/>
      <c r="CJ74" s="244"/>
      <c r="CK74" s="244"/>
      <c r="CL74" s="244"/>
      <c r="CM74" s="244"/>
      <c r="CN74" s="244"/>
      <c r="CO74" s="244"/>
      <c r="CP74" s="244"/>
      <c r="CQ74" s="244"/>
      <c r="CR74" s="244"/>
      <c r="CS74" s="244"/>
      <c r="CT74" s="244"/>
      <c r="CU74" s="244"/>
      <c r="CV74" s="244"/>
      <c r="CW74" s="244"/>
      <c r="CX74" s="244"/>
      <c r="CY74" s="244"/>
    </row>
    <row r="75" spans="1:103">
      <c r="A75" s="260"/>
      <c r="B75" s="233" t="s">
        <v>424</v>
      </c>
      <c r="C75" s="345"/>
      <c r="D75" s="346"/>
      <c r="E75" s="347"/>
      <c r="F75" s="347"/>
      <c r="G75" s="329"/>
      <c r="H75" s="275">
        <f>SUM(H67:H74)</f>
        <v>428460</v>
      </c>
      <c r="K75" s="266"/>
      <c r="L75" s="266"/>
      <c r="N75" s="267"/>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V75" s="244"/>
      <c r="BW75" s="244"/>
      <c r="BX75" s="244"/>
      <c r="BY75" s="244"/>
      <c r="BZ75" s="244"/>
      <c r="CA75" s="244"/>
      <c r="CB75" s="244"/>
      <c r="CC75" s="244"/>
      <c r="CD75" s="244"/>
      <c r="CE75" s="244"/>
      <c r="CF75" s="244"/>
      <c r="CG75" s="244"/>
      <c r="CH75" s="244"/>
      <c r="CI75" s="244"/>
      <c r="CJ75" s="244"/>
      <c r="CK75" s="244"/>
      <c r="CL75" s="244"/>
      <c r="CM75" s="244"/>
      <c r="CN75" s="244"/>
      <c r="CO75" s="244"/>
      <c r="CP75" s="244"/>
      <c r="CQ75" s="244"/>
      <c r="CR75" s="244"/>
      <c r="CS75" s="244"/>
      <c r="CT75" s="244"/>
      <c r="CU75" s="244"/>
      <c r="CV75" s="244"/>
      <c r="CW75" s="244"/>
      <c r="CX75" s="244"/>
      <c r="CY75" s="244"/>
    </row>
    <row r="76" spans="1:103">
      <c r="A76" s="260"/>
      <c r="B76" s="351" t="s">
        <v>425</v>
      </c>
      <c r="C76" s="346"/>
      <c r="D76" s="346"/>
      <c r="E76" s="333"/>
      <c r="F76" s="347"/>
      <c r="G76" s="382"/>
      <c r="H76" s="275">
        <f>H75</f>
        <v>428460</v>
      </c>
      <c r="K76" s="266"/>
      <c r="L76" s="266"/>
      <c r="N76" s="267"/>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V76" s="244"/>
      <c r="BW76" s="244"/>
      <c r="BX76" s="244"/>
      <c r="BY76" s="244"/>
      <c r="BZ76" s="244"/>
      <c r="CA76" s="244"/>
      <c r="CB76" s="244"/>
      <c r="CC76" s="244"/>
      <c r="CD76" s="244"/>
      <c r="CE76" s="244"/>
      <c r="CF76" s="244"/>
      <c r="CG76" s="244"/>
      <c r="CH76" s="244"/>
      <c r="CI76" s="244"/>
      <c r="CJ76" s="244"/>
      <c r="CK76" s="244"/>
      <c r="CL76" s="244"/>
      <c r="CM76" s="244"/>
      <c r="CN76" s="244"/>
      <c r="CO76" s="244"/>
      <c r="CP76" s="244"/>
      <c r="CQ76" s="244"/>
      <c r="CR76" s="244"/>
      <c r="CS76" s="244"/>
      <c r="CT76" s="244"/>
      <c r="CU76" s="244"/>
      <c r="CV76" s="244"/>
      <c r="CW76" s="244"/>
      <c r="CX76" s="244"/>
      <c r="CY76" s="244"/>
    </row>
    <row r="77" spans="1:103">
      <c r="A77" s="295"/>
      <c r="B77" s="296"/>
      <c r="C77" s="297"/>
      <c r="D77" s="297"/>
      <c r="F77" s="298"/>
      <c r="H77" s="352"/>
      <c r="K77" s="266"/>
      <c r="L77" s="266"/>
      <c r="N77" s="267"/>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4"/>
      <c r="BX77" s="244"/>
      <c r="BY77" s="244"/>
      <c r="BZ77" s="244"/>
      <c r="CA77" s="244"/>
      <c r="CB77" s="244"/>
      <c r="CC77" s="244"/>
      <c r="CD77" s="244"/>
      <c r="CE77" s="244"/>
      <c r="CF77" s="244"/>
      <c r="CG77" s="244"/>
      <c r="CH77" s="244"/>
      <c r="CI77" s="244"/>
      <c r="CJ77" s="244"/>
      <c r="CK77" s="244"/>
      <c r="CL77" s="244"/>
      <c r="CM77" s="244"/>
      <c r="CN77" s="244"/>
      <c r="CO77" s="244"/>
      <c r="CP77" s="244"/>
      <c r="CQ77" s="244"/>
      <c r="CR77" s="244"/>
      <c r="CS77" s="244"/>
      <c r="CT77" s="244"/>
      <c r="CU77" s="244"/>
      <c r="CV77" s="244"/>
      <c r="CW77" s="244"/>
      <c r="CX77" s="244"/>
      <c r="CY77" s="244"/>
    </row>
    <row r="78" spans="1:103">
      <c r="A78" s="353" t="s">
        <v>261</v>
      </c>
      <c r="B78" s="354"/>
      <c r="C78" s="355"/>
      <c r="D78" s="356"/>
      <c r="F78" s="357">
        <f>H76+H54+H63</f>
        <v>10933682.116333332</v>
      </c>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4"/>
      <c r="BX78" s="244"/>
      <c r="BY78" s="244"/>
      <c r="BZ78" s="244"/>
      <c r="CA78" s="244"/>
      <c r="CB78" s="244"/>
      <c r="CC78" s="244"/>
      <c r="CD78" s="244"/>
      <c r="CE78" s="244"/>
      <c r="CF78" s="244"/>
      <c r="CG78" s="244"/>
      <c r="CH78" s="244"/>
      <c r="CI78" s="244"/>
      <c r="CJ78" s="244"/>
      <c r="CK78" s="244"/>
      <c r="CL78" s="244"/>
      <c r="CM78" s="244"/>
      <c r="CN78" s="244"/>
      <c r="CO78" s="244"/>
      <c r="CP78" s="244"/>
      <c r="CQ78" s="244"/>
      <c r="CR78" s="244"/>
      <c r="CS78" s="244"/>
      <c r="CT78" s="244"/>
      <c r="CU78" s="244"/>
      <c r="CV78" s="244"/>
      <c r="CW78" s="244"/>
      <c r="CX78" s="244"/>
      <c r="CY78" s="244"/>
    </row>
    <row r="79" spans="1:103">
      <c r="A79" s="353" t="s">
        <v>346</v>
      </c>
      <c r="B79" s="358"/>
      <c r="C79" s="359"/>
      <c r="D79" s="356"/>
      <c r="F79" s="357">
        <f>0.25*F78</f>
        <v>2733420.529083333</v>
      </c>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V79" s="244"/>
      <c r="BW79" s="244"/>
      <c r="BX79" s="244"/>
      <c r="BY79" s="244"/>
      <c r="BZ79" s="244"/>
      <c r="CA79" s="244"/>
      <c r="CB79" s="244"/>
      <c r="CC79" s="244"/>
      <c r="CD79" s="244"/>
      <c r="CE79" s="244"/>
      <c r="CF79" s="244"/>
      <c r="CG79" s="244"/>
      <c r="CH79" s="244"/>
      <c r="CI79" s="244"/>
      <c r="CJ79" s="244"/>
      <c r="CK79" s="244"/>
      <c r="CL79" s="244"/>
      <c r="CM79" s="244"/>
      <c r="CN79" s="244"/>
      <c r="CO79" s="244"/>
      <c r="CP79" s="244"/>
      <c r="CQ79" s="244"/>
      <c r="CR79" s="244"/>
      <c r="CS79" s="244"/>
      <c r="CT79" s="244"/>
      <c r="CU79" s="244"/>
      <c r="CV79" s="244"/>
      <c r="CW79" s="244"/>
      <c r="CX79" s="244"/>
      <c r="CY79" s="244"/>
    </row>
    <row r="80" spans="1:103">
      <c r="A80" s="353" t="s">
        <v>263</v>
      </c>
      <c r="B80" s="358"/>
      <c r="C80" s="359"/>
      <c r="D80" s="356"/>
      <c r="F80" s="357">
        <f>SUM(F78:F79)</f>
        <v>13667102.645416666</v>
      </c>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4"/>
      <c r="BR80" s="244"/>
      <c r="BS80" s="244"/>
      <c r="BT80" s="244"/>
      <c r="BU80" s="244"/>
      <c r="BV80" s="244"/>
      <c r="BW80" s="244"/>
      <c r="BX80" s="244"/>
      <c r="BY80" s="244"/>
      <c r="BZ80" s="244"/>
      <c r="CA80" s="244"/>
      <c r="CB80" s="244"/>
      <c r="CC80" s="244"/>
      <c r="CD80" s="244"/>
      <c r="CE80" s="244"/>
      <c r="CF80" s="244"/>
      <c r="CG80" s="244"/>
      <c r="CH80" s="244"/>
      <c r="CI80" s="244"/>
      <c r="CJ80" s="244"/>
      <c r="CK80" s="244"/>
      <c r="CL80" s="244"/>
      <c r="CM80" s="244"/>
      <c r="CN80" s="244"/>
      <c r="CO80" s="244"/>
      <c r="CP80" s="244"/>
      <c r="CQ80" s="244"/>
      <c r="CR80" s="244"/>
      <c r="CS80" s="244"/>
      <c r="CT80" s="244"/>
      <c r="CU80" s="244"/>
      <c r="CV80" s="244"/>
      <c r="CW80" s="244"/>
      <c r="CX80" s="244"/>
      <c r="CY80" s="244"/>
    </row>
    <row r="81" spans="1:103">
      <c r="A81" s="353" t="s">
        <v>264</v>
      </c>
      <c r="B81" s="358"/>
      <c r="C81" s="359"/>
      <c r="D81" s="356"/>
      <c r="F81" s="357">
        <f>0.05*0.16*F78</f>
        <v>87469.456930666653</v>
      </c>
      <c r="K81" s="230"/>
      <c r="L81" s="360"/>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P81" s="244"/>
      <c r="BQ81" s="244"/>
      <c r="BR81" s="244"/>
      <c r="BS81" s="244"/>
      <c r="BT81" s="244"/>
      <c r="BU81" s="244"/>
      <c r="BV81" s="244"/>
      <c r="BW81" s="244"/>
      <c r="BX81" s="244"/>
      <c r="BY81" s="244"/>
      <c r="BZ81" s="244"/>
      <c r="CA81" s="244"/>
      <c r="CB81" s="244"/>
      <c r="CC81" s="244"/>
      <c r="CD81" s="244"/>
      <c r="CE81" s="244"/>
      <c r="CF81" s="244"/>
      <c r="CG81" s="244"/>
      <c r="CH81" s="244"/>
      <c r="CI81" s="244"/>
      <c r="CJ81" s="244"/>
      <c r="CK81" s="244"/>
      <c r="CL81" s="244"/>
      <c r="CM81" s="244"/>
      <c r="CN81" s="244"/>
      <c r="CO81" s="244"/>
      <c r="CP81" s="244"/>
      <c r="CQ81" s="244"/>
      <c r="CR81" s="244"/>
      <c r="CS81" s="244"/>
      <c r="CT81" s="244"/>
      <c r="CU81" s="244"/>
      <c r="CV81" s="244"/>
      <c r="CW81" s="244"/>
      <c r="CX81" s="244"/>
      <c r="CY81" s="244"/>
    </row>
    <row r="82" spans="1:103">
      <c r="A82" s="353" t="s">
        <v>265</v>
      </c>
      <c r="B82" s="358"/>
      <c r="C82" s="359"/>
      <c r="D82" s="356"/>
      <c r="F82" s="357">
        <f>F81+F80</f>
        <v>13754572.102347333</v>
      </c>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c r="BR82" s="244"/>
      <c r="BS82" s="244"/>
      <c r="BT82" s="244"/>
      <c r="BU82" s="244"/>
      <c r="BV82" s="244"/>
      <c r="BW82" s="244"/>
      <c r="BX82" s="244"/>
      <c r="BY82" s="244"/>
      <c r="BZ82" s="244"/>
      <c r="CA82" s="244"/>
      <c r="CB82" s="244"/>
      <c r="CC82" s="244"/>
      <c r="CD82" s="244"/>
      <c r="CE82" s="244"/>
      <c r="CF82" s="244"/>
      <c r="CG82" s="244"/>
      <c r="CH82" s="244"/>
      <c r="CI82" s="244"/>
      <c r="CJ82" s="244"/>
      <c r="CK82" s="244"/>
      <c r="CL82" s="244"/>
      <c r="CM82" s="244"/>
      <c r="CN82" s="244"/>
      <c r="CO82" s="244"/>
      <c r="CP82" s="244"/>
      <c r="CQ82" s="244"/>
      <c r="CR82" s="244"/>
      <c r="CS82" s="244"/>
      <c r="CT82" s="244"/>
      <c r="CU82" s="244"/>
      <c r="CV82" s="244"/>
      <c r="CW82" s="244"/>
      <c r="CX82" s="244"/>
      <c r="CY82" s="244"/>
    </row>
    <row r="83" spans="1:103">
      <c r="F83" s="291"/>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c r="BR83" s="244"/>
      <c r="BS83" s="244"/>
      <c r="BT83" s="244"/>
      <c r="BU83" s="244"/>
      <c r="BV83" s="244"/>
      <c r="BW83" s="244"/>
      <c r="BX83" s="244"/>
      <c r="BY83" s="244"/>
      <c r="BZ83" s="244"/>
      <c r="CA83" s="244"/>
      <c r="CB83" s="244"/>
      <c r="CC83" s="244"/>
      <c r="CD83" s="244"/>
      <c r="CE83" s="244"/>
      <c r="CF83" s="244"/>
      <c r="CG83" s="244"/>
      <c r="CH83" s="244"/>
      <c r="CI83" s="244"/>
      <c r="CJ83" s="244"/>
      <c r="CK83" s="244"/>
      <c r="CL83" s="244"/>
      <c r="CM83" s="244"/>
      <c r="CN83" s="244"/>
      <c r="CO83" s="244"/>
      <c r="CP83" s="244"/>
      <c r="CQ83" s="244"/>
      <c r="CR83" s="244"/>
      <c r="CS83" s="244"/>
      <c r="CT83" s="244"/>
      <c r="CU83" s="244"/>
      <c r="CV83" s="244"/>
      <c r="CW83" s="244"/>
      <c r="CX83" s="244"/>
      <c r="CY83" s="244"/>
    </row>
    <row r="87" spans="1:103">
      <c r="A87" s="362" t="s">
        <v>445</v>
      </c>
      <c r="B87" s="363"/>
      <c r="C87" s="364"/>
      <c r="D87" s="365" t="s">
        <v>449</v>
      </c>
      <c r="E87" s="362"/>
      <c r="F87" s="366"/>
      <c r="G87" s="367"/>
      <c r="H87" s="367"/>
      <c r="I87" s="368"/>
      <c r="J87" s="368"/>
      <c r="K87" s="369"/>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c r="BT87" s="244"/>
      <c r="BU87" s="244"/>
      <c r="BV87" s="244"/>
      <c r="BW87" s="244"/>
      <c r="BX87" s="244"/>
      <c r="BY87" s="244"/>
      <c r="BZ87" s="244"/>
      <c r="CA87" s="244"/>
      <c r="CB87" s="244"/>
      <c r="CC87" s="244"/>
      <c r="CD87" s="244"/>
      <c r="CE87" s="244"/>
      <c r="CF87" s="244"/>
      <c r="CG87" s="244"/>
      <c r="CH87" s="244"/>
      <c r="CI87" s="244"/>
      <c r="CJ87" s="244"/>
      <c r="CK87" s="244"/>
      <c r="CL87" s="244"/>
      <c r="CM87" s="244"/>
      <c r="CN87" s="244"/>
      <c r="CO87" s="244"/>
      <c r="CP87" s="244"/>
      <c r="CQ87" s="244"/>
      <c r="CR87" s="244"/>
      <c r="CS87" s="244"/>
      <c r="CT87" s="244"/>
      <c r="CU87" s="244"/>
      <c r="CV87" s="244"/>
      <c r="CW87" s="244"/>
      <c r="CX87" s="244"/>
      <c r="CY87" s="244"/>
    </row>
    <row r="88" spans="1:103">
      <c r="A88" s="362" t="s">
        <v>446</v>
      </c>
      <c r="B88" s="365"/>
      <c r="C88" s="362" t="s">
        <v>448</v>
      </c>
      <c r="D88" s="362"/>
      <c r="E88" s="362"/>
      <c r="F88" s="366"/>
      <c r="G88" s="367"/>
      <c r="H88" s="367"/>
      <c r="I88" s="368"/>
      <c r="J88" s="368"/>
      <c r="K88" s="369"/>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c r="BR88" s="244"/>
      <c r="BS88" s="244"/>
      <c r="BT88" s="244"/>
      <c r="BU88" s="244"/>
      <c r="BV88" s="244"/>
      <c r="BW88" s="244"/>
      <c r="BX88" s="244"/>
      <c r="BY88" s="244"/>
      <c r="BZ88" s="244"/>
      <c r="CA88" s="244"/>
      <c r="CB88" s="244"/>
      <c r="CC88" s="244"/>
      <c r="CD88" s="244"/>
      <c r="CE88" s="244"/>
      <c r="CF88" s="244"/>
      <c r="CG88" s="244"/>
      <c r="CH88" s="244"/>
      <c r="CI88" s="244"/>
      <c r="CJ88" s="244"/>
      <c r="CK88" s="244"/>
      <c r="CL88" s="244"/>
      <c r="CM88" s="244"/>
      <c r="CN88" s="244"/>
      <c r="CO88" s="244"/>
      <c r="CP88" s="244"/>
      <c r="CQ88" s="244"/>
      <c r="CR88" s="244"/>
      <c r="CS88" s="244"/>
      <c r="CT88" s="244"/>
      <c r="CU88" s="244"/>
      <c r="CV88" s="244"/>
      <c r="CW88" s="244"/>
      <c r="CX88" s="244"/>
      <c r="CY88" s="244"/>
    </row>
    <row r="89" spans="1:103">
      <c r="A89" s="362" t="s">
        <v>447</v>
      </c>
      <c r="B89" s="365"/>
      <c r="C89" s="362" t="s">
        <v>450</v>
      </c>
      <c r="D89" s="362"/>
      <c r="E89" s="362"/>
      <c r="F89" s="366"/>
      <c r="G89" s="367"/>
      <c r="H89" s="367"/>
      <c r="I89" s="368"/>
      <c r="J89" s="368"/>
      <c r="K89" s="369"/>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c r="BR89" s="244"/>
      <c r="BS89" s="244"/>
      <c r="BT89" s="244"/>
      <c r="BU89" s="244"/>
      <c r="BV89" s="244"/>
      <c r="BW89" s="244"/>
      <c r="BX89" s="244"/>
      <c r="BY89" s="244"/>
      <c r="BZ89" s="244"/>
      <c r="CA89" s="244"/>
      <c r="CB89" s="244"/>
      <c r="CC89" s="244"/>
      <c r="CD89" s="244"/>
      <c r="CE89" s="244"/>
      <c r="CF89" s="244"/>
      <c r="CG89" s="244"/>
      <c r="CH89" s="244"/>
      <c r="CI89" s="244"/>
      <c r="CJ89" s="244"/>
      <c r="CK89" s="244"/>
      <c r="CL89" s="244"/>
      <c r="CM89" s="244"/>
      <c r="CN89" s="244"/>
      <c r="CO89" s="244"/>
      <c r="CP89" s="244"/>
      <c r="CQ89" s="244"/>
      <c r="CR89" s="244"/>
      <c r="CS89" s="244"/>
      <c r="CT89" s="244"/>
      <c r="CU89" s="244"/>
      <c r="CV89" s="244"/>
      <c r="CW89" s="244"/>
      <c r="CX89" s="244"/>
      <c r="CY89" s="244"/>
    </row>
    <row r="90" spans="1:103">
      <c r="A90" s="370"/>
      <c r="B90" s="363"/>
      <c r="C90" s="365"/>
      <c r="D90" s="365"/>
      <c r="E90" s="371"/>
      <c r="F90" s="366"/>
      <c r="G90" s="367"/>
      <c r="H90" s="367"/>
      <c r="I90" s="368"/>
      <c r="J90" s="368"/>
      <c r="K90" s="369"/>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c r="BR90" s="244"/>
      <c r="BS90" s="244"/>
      <c r="BT90" s="244"/>
      <c r="BU90" s="244"/>
      <c r="BV90" s="244"/>
      <c r="BW90" s="244"/>
      <c r="BX90" s="244"/>
      <c r="BY90" s="244"/>
      <c r="BZ90" s="244"/>
      <c r="CA90" s="244"/>
      <c r="CB90" s="244"/>
      <c r="CC90" s="244"/>
      <c r="CD90" s="244"/>
      <c r="CE90" s="244"/>
      <c r="CF90" s="244"/>
      <c r="CG90" s="244"/>
      <c r="CH90" s="244"/>
      <c r="CI90" s="244"/>
      <c r="CJ90" s="244"/>
      <c r="CK90" s="244"/>
      <c r="CL90" s="244"/>
      <c r="CM90" s="244"/>
      <c r="CN90" s="244"/>
      <c r="CO90" s="244"/>
      <c r="CP90" s="244"/>
      <c r="CQ90" s="244"/>
      <c r="CR90" s="244"/>
      <c r="CS90" s="244"/>
      <c r="CT90" s="244"/>
      <c r="CU90" s="244"/>
      <c r="CV90" s="244"/>
      <c r="CW90" s="244"/>
      <c r="CX90" s="244"/>
      <c r="CY90" s="244"/>
    </row>
  </sheetData>
  <mergeCells count="13">
    <mergeCell ref="A8:H9"/>
    <mergeCell ref="B55:G55"/>
    <mergeCell ref="B11:H11"/>
    <mergeCell ref="B26:H26"/>
    <mergeCell ref="B34:H34"/>
    <mergeCell ref="B41:H41"/>
    <mergeCell ref="B46:H46"/>
    <mergeCell ref="C54:F54"/>
    <mergeCell ref="A1:I1"/>
    <mergeCell ref="A2:I2"/>
    <mergeCell ref="A3:I3"/>
    <mergeCell ref="A4:I4"/>
    <mergeCell ref="C6:E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dimension ref="A1:CY88"/>
  <sheetViews>
    <sheetView view="pageBreakPreview" topLeftCell="A73" zoomScale="148" zoomScaleSheetLayoutView="148" workbookViewId="0">
      <selection activeCell="F84" sqref="F84"/>
    </sheetView>
  </sheetViews>
  <sheetFormatPr baseColWidth="10" defaultRowHeight="12"/>
  <cols>
    <col min="1" max="1" width="4.85546875" style="288" customWidth="1"/>
    <col min="2" max="2" width="51.85546875" style="289" customWidth="1"/>
    <col min="3" max="3" width="5.7109375" style="290" customWidth="1"/>
    <col min="4" max="4" width="8" style="290" customWidth="1"/>
    <col min="5" max="5" width="0.140625" style="272" hidden="1" customWidth="1"/>
    <col min="6" max="6" width="14.7109375" style="247" customWidth="1"/>
    <col min="7" max="7" width="5.85546875" style="248" hidden="1" customWidth="1"/>
    <col min="8" max="8" width="14.7109375" style="248" customWidth="1"/>
    <col min="9" max="9" width="11.85546875" style="240" hidden="1" customWidth="1"/>
    <col min="10" max="10" width="3.42578125" style="240" hidden="1" customWidth="1"/>
    <col min="11" max="11" width="14.5703125" style="242" bestFit="1" customWidth="1"/>
    <col min="12" max="12" width="13.85546875" style="242" bestFit="1" customWidth="1"/>
    <col min="13" max="13" width="11.42578125" style="243"/>
    <col min="14" max="14" width="13.7109375" style="243" bestFit="1" customWidth="1"/>
    <col min="15" max="103" width="11.42578125" style="243"/>
    <col min="104" max="16384" width="11.42578125" style="244"/>
  </cols>
  <sheetData>
    <row r="1" spans="1:103" ht="13.5">
      <c r="A1" s="721" t="s">
        <v>216</v>
      </c>
      <c r="B1" s="721"/>
      <c r="C1" s="721"/>
      <c r="D1" s="721"/>
      <c r="E1" s="721"/>
      <c r="F1" s="721"/>
      <c r="G1" s="721"/>
      <c r="H1" s="721"/>
      <c r="I1" s="721"/>
      <c r="K1" s="241"/>
    </row>
    <row r="2" spans="1:103" ht="13.5">
      <c r="A2" s="721" t="s">
        <v>217</v>
      </c>
      <c r="B2" s="721"/>
      <c r="C2" s="721"/>
      <c r="D2" s="721"/>
      <c r="E2" s="721"/>
      <c r="F2" s="721"/>
      <c r="G2" s="721"/>
      <c r="H2" s="721"/>
      <c r="I2" s="721"/>
      <c r="K2" s="241"/>
    </row>
    <row r="3" spans="1:103" ht="13.5">
      <c r="A3" s="721" t="s">
        <v>218</v>
      </c>
      <c r="B3" s="721"/>
      <c r="C3" s="721"/>
      <c r="D3" s="721"/>
      <c r="E3" s="721"/>
      <c r="F3" s="721"/>
      <c r="G3" s="721"/>
      <c r="H3" s="721"/>
      <c r="I3" s="721"/>
      <c r="K3" s="241"/>
    </row>
    <row r="4" spans="1:103" ht="13.5">
      <c r="A4" s="722"/>
      <c r="B4" s="723"/>
      <c r="C4" s="723"/>
      <c r="D4" s="723"/>
      <c r="E4" s="723"/>
      <c r="F4" s="723"/>
      <c r="G4" s="723"/>
      <c r="H4" s="723"/>
      <c r="I4" s="724"/>
      <c r="K4" s="241"/>
    </row>
    <row r="6" spans="1:103">
      <c r="A6" s="245"/>
      <c r="B6" s="246"/>
      <c r="C6" s="725" t="s">
        <v>280</v>
      </c>
      <c r="D6" s="725"/>
      <c r="E6" s="725"/>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4"/>
      <c r="BA6" s="244"/>
      <c r="BB6" s="244"/>
      <c r="BC6" s="244"/>
      <c r="BD6" s="244"/>
      <c r="BE6" s="244"/>
      <c r="BF6" s="244"/>
      <c r="BG6" s="244"/>
      <c r="BH6" s="244"/>
      <c r="BI6" s="244"/>
      <c r="BJ6" s="244"/>
      <c r="BK6" s="244"/>
      <c r="BL6" s="244"/>
      <c r="BM6" s="244"/>
      <c r="BN6" s="244"/>
      <c r="BO6" s="244"/>
      <c r="BP6" s="244"/>
      <c r="BQ6" s="244"/>
      <c r="BR6" s="244"/>
      <c r="BS6" s="244"/>
      <c r="BT6" s="244"/>
      <c r="BU6" s="244"/>
      <c r="BV6" s="244"/>
      <c r="BW6" s="244"/>
      <c r="BX6" s="244"/>
      <c r="BY6" s="244"/>
      <c r="BZ6" s="244"/>
      <c r="CA6" s="244"/>
      <c r="CB6" s="244"/>
      <c r="CC6" s="244"/>
      <c r="CD6" s="244"/>
      <c r="CE6" s="244"/>
      <c r="CF6" s="244"/>
      <c r="CG6" s="244"/>
      <c r="CH6" s="244"/>
      <c r="CI6" s="244"/>
      <c r="CJ6" s="244"/>
      <c r="CK6" s="244"/>
      <c r="CL6" s="244"/>
      <c r="CM6" s="244"/>
      <c r="CN6" s="244"/>
      <c r="CO6" s="244"/>
      <c r="CP6" s="244"/>
      <c r="CQ6" s="244"/>
      <c r="CR6" s="244"/>
      <c r="CS6" s="244"/>
      <c r="CT6" s="244"/>
      <c r="CU6" s="244"/>
      <c r="CV6" s="244"/>
      <c r="CW6" s="244"/>
      <c r="CX6" s="244"/>
      <c r="CY6" s="244"/>
    </row>
    <row r="8" spans="1:103" ht="4.5" customHeight="1">
      <c r="A8" s="727" t="s">
        <v>357</v>
      </c>
      <c r="B8" s="727"/>
      <c r="C8" s="727"/>
      <c r="D8" s="727"/>
      <c r="E8" s="727"/>
      <c r="F8" s="727"/>
      <c r="G8" s="727"/>
      <c r="H8" s="727"/>
      <c r="I8" s="250"/>
      <c r="J8" s="250"/>
    </row>
    <row r="9" spans="1:103" ht="15" customHeight="1">
      <c r="A9" s="727"/>
      <c r="B9" s="727"/>
      <c r="C9" s="727"/>
      <c r="D9" s="727"/>
      <c r="E9" s="727"/>
      <c r="F9" s="727"/>
      <c r="G9" s="727"/>
      <c r="H9" s="727"/>
      <c r="I9" s="250"/>
      <c r="J9" s="250"/>
    </row>
    <row r="10" spans="1:103" s="257" customFormat="1" ht="31.5" customHeight="1">
      <c r="A10" s="251" t="s">
        <v>9</v>
      </c>
      <c r="B10" s="252" t="s">
        <v>21</v>
      </c>
      <c r="C10" s="253" t="s">
        <v>10</v>
      </c>
      <c r="D10" s="251" t="s">
        <v>0</v>
      </c>
      <c r="E10" s="254" t="s">
        <v>347</v>
      </c>
      <c r="F10" s="254" t="s">
        <v>76</v>
      </c>
      <c r="G10" s="254" t="s">
        <v>77</v>
      </c>
      <c r="H10" s="254" t="s">
        <v>77</v>
      </c>
      <c r="I10" s="255" t="s">
        <v>145</v>
      </c>
      <c r="J10" s="256">
        <v>0.9</v>
      </c>
      <c r="K10" s="242"/>
      <c r="L10" s="242"/>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43"/>
      <c r="BK10" s="243"/>
      <c r="BL10" s="243"/>
      <c r="BM10" s="243"/>
      <c r="BN10" s="243"/>
      <c r="BO10" s="243"/>
      <c r="BP10" s="243"/>
      <c r="BQ10" s="243"/>
      <c r="BR10" s="243"/>
      <c r="BS10" s="243"/>
      <c r="BT10" s="243"/>
      <c r="BU10" s="243"/>
      <c r="BV10" s="243"/>
      <c r="BW10" s="243"/>
      <c r="BX10" s="243"/>
      <c r="BY10" s="243"/>
      <c r="BZ10" s="243"/>
      <c r="CA10" s="243"/>
      <c r="CB10" s="243"/>
      <c r="CC10" s="243"/>
      <c r="CD10" s="243"/>
      <c r="CE10" s="243"/>
      <c r="CF10" s="243"/>
      <c r="CG10" s="243"/>
      <c r="CH10" s="243"/>
      <c r="CI10" s="243"/>
      <c r="CJ10" s="243"/>
      <c r="CK10" s="243"/>
      <c r="CL10" s="243"/>
      <c r="CM10" s="243"/>
      <c r="CN10" s="243"/>
      <c r="CO10" s="243"/>
      <c r="CP10" s="243"/>
      <c r="CQ10" s="243"/>
      <c r="CR10" s="243"/>
      <c r="CS10" s="243"/>
      <c r="CT10" s="243"/>
      <c r="CU10" s="243"/>
      <c r="CV10" s="243"/>
      <c r="CW10" s="243"/>
      <c r="CX10" s="243"/>
      <c r="CY10" s="243"/>
    </row>
    <row r="11" spans="1:103">
      <c r="A11" s="258">
        <v>1</v>
      </c>
      <c r="B11" s="718" t="s">
        <v>20</v>
      </c>
      <c r="C11" s="719"/>
      <c r="D11" s="719"/>
      <c r="E11" s="719"/>
      <c r="F11" s="719"/>
      <c r="G11" s="719"/>
      <c r="H11" s="720"/>
      <c r="I11" s="259" t="s">
        <v>157</v>
      </c>
      <c r="J11" s="259" t="s">
        <v>146</v>
      </c>
    </row>
    <row r="12" spans="1:103">
      <c r="A12" s="260"/>
      <c r="B12" s="261" t="s">
        <v>396</v>
      </c>
      <c r="C12" s="262" t="s">
        <v>443</v>
      </c>
      <c r="D12" s="263">
        <f>102+20</f>
        <v>122</v>
      </c>
      <c r="E12" s="264">
        <f>A.P.U.!I50</f>
        <v>5000</v>
      </c>
      <c r="F12" s="264">
        <f>A.P.U.!I50</f>
        <v>5000</v>
      </c>
      <c r="G12" s="264">
        <f>F12*D12</f>
        <v>610000</v>
      </c>
      <c r="H12" s="265">
        <f>F12*D12</f>
        <v>610000</v>
      </c>
      <c r="I12" s="259">
        <v>3000</v>
      </c>
      <c r="J12" s="259">
        <f>I12*$J$10</f>
        <v>2700</v>
      </c>
      <c r="K12" s="266"/>
      <c r="L12" s="244"/>
      <c r="M12" s="244"/>
      <c r="N12" s="244"/>
      <c r="O12" s="244"/>
      <c r="P12" s="244"/>
      <c r="Q12" s="244"/>
      <c r="R12" s="244"/>
      <c r="S12" s="244"/>
    </row>
    <row r="13" spans="1:103">
      <c r="A13" s="260">
        <v>1.01</v>
      </c>
      <c r="B13" s="252" t="s">
        <v>270</v>
      </c>
      <c r="C13" s="262" t="s">
        <v>2</v>
      </c>
      <c r="D13" s="263">
        <v>2</v>
      </c>
      <c r="E13" s="264" t="e">
        <f>A.P.U.!I246</f>
        <v>#REF!</v>
      </c>
      <c r="F13" s="264">
        <v>10000</v>
      </c>
      <c r="G13" s="264">
        <f t="shared" ref="G13:G19" si="0">F13*D13</f>
        <v>20000</v>
      </c>
      <c r="H13" s="265">
        <f t="shared" ref="H13:H19" si="1">F13*D13</f>
        <v>20000</v>
      </c>
      <c r="I13" s="259">
        <v>20000</v>
      </c>
      <c r="J13" s="259">
        <f t="shared" ref="J13:J19" si="2">I13*$J$10</f>
        <v>18000</v>
      </c>
      <c r="K13" s="266"/>
      <c r="L13" s="266"/>
      <c r="N13" s="267"/>
    </row>
    <row r="14" spans="1:103">
      <c r="A14" s="260">
        <v>1.01</v>
      </c>
      <c r="B14" s="252" t="s">
        <v>219</v>
      </c>
      <c r="C14" s="262" t="s">
        <v>2</v>
      </c>
      <c r="D14" s="263">
        <v>4</v>
      </c>
      <c r="E14" s="264" t="e">
        <f>A.P.U.!I344</f>
        <v>#REF!</v>
      </c>
      <c r="F14" s="264">
        <v>10000</v>
      </c>
      <c r="G14" s="264">
        <f t="shared" si="0"/>
        <v>40000</v>
      </c>
      <c r="H14" s="265">
        <f t="shared" si="1"/>
        <v>40000</v>
      </c>
      <c r="I14" s="259">
        <v>4000</v>
      </c>
      <c r="J14" s="259">
        <f t="shared" si="2"/>
        <v>3600</v>
      </c>
      <c r="K14" s="266"/>
      <c r="L14" s="266"/>
      <c r="N14" s="267"/>
    </row>
    <row r="15" spans="1:103" ht="21" customHeight="1">
      <c r="A15" s="260">
        <v>1.01</v>
      </c>
      <c r="B15" s="252" t="s">
        <v>163</v>
      </c>
      <c r="C15" s="262" t="s">
        <v>444</v>
      </c>
      <c r="D15" s="263">
        <f>40+10</f>
        <v>50</v>
      </c>
      <c r="E15" s="264" t="e">
        <f>A.P.U.!I392</f>
        <v>#REF!</v>
      </c>
      <c r="F15" s="264">
        <v>9882</v>
      </c>
      <c r="G15" s="264">
        <f t="shared" si="0"/>
        <v>494100</v>
      </c>
      <c r="H15" s="265">
        <f t="shared" si="1"/>
        <v>494100</v>
      </c>
      <c r="I15" s="259">
        <v>8571.4285714285706</v>
      </c>
      <c r="J15" s="259">
        <f t="shared" si="2"/>
        <v>7714.2857142857138</v>
      </c>
      <c r="K15" s="266"/>
      <c r="L15" s="266"/>
      <c r="N15" s="267"/>
    </row>
    <row r="16" spans="1:103" ht="25.5" customHeight="1">
      <c r="A16" s="260">
        <v>1.01</v>
      </c>
      <c r="B16" s="252" t="s">
        <v>389</v>
      </c>
      <c r="C16" s="262" t="s">
        <v>443</v>
      </c>
      <c r="D16" s="389">
        <f>144+120</f>
        <v>264</v>
      </c>
      <c r="E16" s="264" t="e">
        <f>A.P.U.!I441</f>
        <v>#REF!</v>
      </c>
      <c r="F16" s="264">
        <v>1360</v>
      </c>
      <c r="G16" s="264">
        <f t="shared" si="0"/>
        <v>359040</v>
      </c>
      <c r="H16" s="265">
        <f t="shared" si="1"/>
        <v>359040</v>
      </c>
      <c r="I16" s="268">
        <v>1600</v>
      </c>
      <c r="J16" s="259">
        <f t="shared" si="2"/>
        <v>1440</v>
      </c>
      <c r="K16" s="266"/>
      <c r="L16" s="266"/>
      <c r="N16" s="267"/>
    </row>
    <row r="17" spans="1:103">
      <c r="A17" s="260">
        <v>1.01</v>
      </c>
      <c r="B17" s="252" t="s">
        <v>271</v>
      </c>
      <c r="C17" s="262" t="s">
        <v>443</v>
      </c>
      <c r="D17" s="263">
        <v>64</v>
      </c>
      <c r="E17" s="264" t="e">
        <f>A.P.U.!I538</f>
        <v>#REF!</v>
      </c>
      <c r="F17" s="264">
        <v>6571.53</v>
      </c>
      <c r="G17" s="264">
        <f t="shared" si="0"/>
        <v>420577.92</v>
      </c>
      <c r="H17" s="265">
        <f t="shared" si="1"/>
        <v>420577.92</v>
      </c>
      <c r="I17" s="268">
        <v>5700</v>
      </c>
      <c r="J17" s="259">
        <f t="shared" si="2"/>
        <v>5130</v>
      </c>
      <c r="K17" s="266"/>
      <c r="L17" s="266"/>
      <c r="N17" s="267"/>
    </row>
    <row r="18" spans="1:103" ht="31.5" customHeight="1">
      <c r="A18" s="260">
        <v>1.01</v>
      </c>
      <c r="B18" s="269" t="s">
        <v>387</v>
      </c>
      <c r="C18" s="262" t="s">
        <v>2</v>
      </c>
      <c r="D18" s="263">
        <v>0</v>
      </c>
      <c r="E18" s="264">
        <f>A.P.U.!I637</f>
        <v>116191.40625</v>
      </c>
      <c r="F18" s="264">
        <v>203640</v>
      </c>
      <c r="G18" s="264">
        <f t="shared" si="0"/>
        <v>0</v>
      </c>
      <c r="H18" s="265">
        <f t="shared" si="1"/>
        <v>0</v>
      </c>
      <c r="I18" s="268">
        <v>50000</v>
      </c>
      <c r="J18" s="259">
        <f t="shared" si="2"/>
        <v>45000</v>
      </c>
      <c r="K18" s="266"/>
      <c r="L18" s="266"/>
      <c r="N18" s="267"/>
    </row>
    <row r="19" spans="1:103">
      <c r="A19" s="260">
        <v>1.01</v>
      </c>
      <c r="B19" s="269" t="s">
        <v>272</v>
      </c>
      <c r="C19" s="262" t="s">
        <v>2</v>
      </c>
      <c r="D19" s="263">
        <v>3</v>
      </c>
      <c r="E19" s="264">
        <f>A.P.U.!I733</f>
        <v>15750</v>
      </c>
      <c r="F19" s="264">
        <v>15750</v>
      </c>
      <c r="G19" s="264">
        <f t="shared" si="0"/>
        <v>47250</v>
      </c>
      <c r="H19" s="265">
        <f t="shared" si="1"/>
        <v>47250</v>
      </c>
      <c r="I19" s="268">
        <v>18000</v>
      </c>
      <c r="J19" s="259">
        <f t="shared" si="2"/>
        <v>16200</v>
      </c>
      <c r="K19" s="266"/>
      <c r="L19" s="266"/>
      <c r="N19" s="267"/>
    </row>
    <row r="20" spans="1:103">
      <c r="A20" s="260"/>
      <c r="B20" s="269"/>
      <c r="C20" s="271"/>
      <c r="D20" s="271"/>
      <c r="F20" s="273" t="s">
        <v>13</v>
      </c>
      <c r="G20" s="274"/>
      <c r="H20" s="275">
        <f>SUM(H12:H19)</f>
        <v>1990967.92</v>
      </c>
      <c r="I20" s="268"/>
      <c r="J20" s="259"/>
      <c r="K20" s="266"/>
      <c r="L20" s="266"/>
      <c r="N20" s="267"/>
    </row>
    <row r="21" spans="1:103">
      <c r="A21" s="276">
        <v>2</v>
      </c>
      <c r="B21" s="277" t="s">
        <v>416</v>
      </c>
      <c r="C21" s="271"/>
      <c r="D21" s="271"/>
      <c r="E21" s="274"/>
      <c r="F21" s="278"/>
      <c r="G21" s="274"/>
      <c r="H21" s="279"/>
      <c r="I21" s="268"/>
      <c r="J21" s="259"/>
      <c r="K21" s="266"/>
      <c r="L21" s="266"/>
      <c r="N21" s="267"/>
    </row>
    <row r="22" spans="1:103" ht="74.25" customHeight="1">
      <c r="A22" s="260">
        <f>A21+0.01</f>
        <v>2.0099999999999998</v>
      </c>
      <c r="B22" s="252" t="s">
        <v>400</v>
      </c>
      <c r="C22" s="280" t="s">
        <v>144</v>
      </c>
      <c r="D22" s="281">
        <f>102+114+40</f>
        <v>256</v>
      </c>
      <c r="E22" s="264">
        <f>A.P.U.!AC296</f>
        <v>92547</v>
      </c>
      <c r="F22" s="264">
        <f>A.P.U.!AC296</f>
        <v>92547</v>
      </c>
      <c r="G22" s="264">
        <f>F22*D22</f>
        <v>23692032</v>
      </c>
      <c r="H22" s="265">
        <f>F22*D22</f>
        <v>23692032</v>
      </c>
      <c r="I22" s="268">
        <v>8500</v>
      </c>
      <c r="J22" s="259">
        <f>I22*$J$10</f>
        <v>7650</v>
      </c>
      <c r="K22" s="266"/>
      <c r="L22" s="266"/>
      <c r="N22" s="267"/>
    </row>
    <row r="23" spans="1:103" ht="66.75" customHeight="1">
      <c r="A23" s="260">
        <f>A22+0.01</f>
        <v>2.0199999999999996</v>
      </c>
      <c r="B23" s="282" t="s">
        <v>403</v>
      </c>
      <c r="C23" s="262" t="s">
        <v>443</v>
      </c>
      <c r="D23" s="263">
        <v>120</v>
      </c>
      <c r="E23" s="264">
        <f>A.P.U.!AW196</f>
        <v>48300</v>
      </c>
      <c r="F23" s="264">
        <f>A.P.U.!AW196</f>
        <v>48300</v>
      </c>
      <c r="G23" s="264">
        <f>F23*D23</f>
        <v>5796000</v>
      </c>
      <c r="H23" s="265">
        <f>F23*D23</f>
        <v>5796000</v>
      </c>
      <c r="I23" s="259">
        <v>20000</v>
      </c>
      <c r="J23" s="259">
        <f>I23*$J$10</f>
        <v>18000</v>
      </c>
      <c r="K23" s="266"/>
      <c r="L23" s="266"/>
      <c r="N23" s="267"/>
    </row>
    <row r="24" spans="1:103">
      <c r="A24" s="276"/>
      <c r="B24" s="277"/>
      <c r="C24" s="271"/>
      <c r="D24" s="271"/>
      <c r="E24" s="274"/>
      <c r="F24" s="283" t="s">
        <v>13</v>
      </c>
      <c r="G24" s="274"/>
      <c r="H24" s="275">
        <f>SUM(H22:H23)</f>
        <v>29488032</v>
      </c>
      <c r="I24" s="268"/>
      <c r="J24" s="259"/>
      <c r="K24" s="266"/>
      <c r="L24" s="266"/>
      <c r="N24" s="267"/>
    </row>
    <row r="25" spans="1:103">
      <c r="A25" s="276">
        <v>3</v>
      </c>
      <c r="B25" s="277" t="s">
        <v>360</v>
      </c>
      <c r="C25" s="271"/>
      <c r="D25" s="271"/>
      <c r="E25" s="274"/>
      <c r="F25" s="278"/>
      <c r="G25" s="274"/>
      <c r="H25" s="279"/>
      <c r="I25" s="268"/>
      <c r="J25" s="259"/>
      <c r="K25" s="266"/>
      <c r="L25" s="266"/>
      <c r="N25" s="267"/>
    </row>
    <row r="26" spans="1:103" ht="39.75" customHeight="1">
      <c r="A26" s="260">
        <f>A25+0.01</f>
        <v>3.01</v>
      </c>
      <c r="B26" s="284" t="str">
        <f>UPPER("Sumistro e instalación de sanitario completo Ref. STILO 30535 Color: BONE, incluye  acople de manguera y accesorios")</f>
        <v>SUMISTRO E INSTALACIÓN DE SANITARIO COMPLETO REF. STILO 30535 COLOR: BONE, INCLUYE  ACOPLE DE MANGUERA Y ACCESORIOS</v>
      </c>
      <c r="C26" s="262" t="s">
        <v>2</v>
      </c>
      <c r="D26" s="281">
        <v>1</v>
      </c>
      <c r="E26" s="264">
        <f>A.P.U.!AW296</f>
        <v>278754</v>
      </c>
      <c r="F26" s="264">
        <v>432618</v>
      </c>
      <c r="G26" s="264">
        <f>F26*D26</f>
        <v>432618</v>
      </c>
      <c r="H26" s="265">
        <f>D26*F26</f>
        <v>432618</v>
      </c>
      <c r="I26" s="268">
        <v>12000</v>
      </c>
      <c r="J26" s="259">
        <f>I26*$J$10</f>
        <v>10800</v>
      </c>
      <c r="K26" s="266"/>
      <c r="L26" s="266"/>
      <c r="N26" s="267"/>
    </row>
    <row r="27" spans="1:103" ht="64.5" customHeight="1">
      <c r="A27" s="260">
        <f>A26+0.01</f>
        <v>3.0199999999999996</v>
      </c>
      <c r="B27" s="284" t="str">
        <f>UPPER("Suministro e instalación de lavamanos de pedestal Ref.Verona  Color:  BONE, incluye llave automática para lavamanos Ref. 947120001, acople manguera lavamanos y sifón desague lavamanos Ref. 931430001")</f>
        <v>SUMINISTRO E INSTALACIÓN DE LAVAMANOS DE PEDESTAL REF.VERONA  COLOR:  BONE, INCLUYE LLAVE AUTOMÁTICA PARA LAVAMANOS REF. 947120001, ACOPLE MANGUERA LAVAMANOS Y SIFÓN DESAGUE LAVAMANOS REF. 931430001</v>
      </c>
      <c r="C27" s="380" t="s">
        <v>127</v>
      </c>
      <c r="D27" s="381">
        <v>1</v>
      </c>
      <c r="E27" s="220">
        <v>237886</v>
      </c>
      <c r="F27" s="264">
        <v>237886</v>
      </c>
      <c r="G27" s="264"/>
      <c r="H27" s="265">
        <f>D27*F27</f>
        <v>237886</v>
      </c>
      <c r="I27" s="268"/>
      <c r="J27" s="259"/>
      <c r="K27" s="266"/>
      <c r="L27" s="266"/>
      <c r="N27" s="267"/>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V27" s="244"/>
      <c r="BW27" s="244"/>
      <c r="BX27" s="244"/>
      <c r="BY27" s="244"/>
      <c r="BZ27" s="244"/>
      <c r="CA27" s="244"/>
      <c r="CB27" s="244"/>
      <c r="CC27" s="244"/>
      <c r="CD27" s="244"/>
      <c r="CE27" s="244"/>
      <c r="CF27" s="244"/>
      <c r="CG27" s="244"/>
      <c r="CH27" s="244"/>
      <c r="CI27" s="244"/>
      <c r="CJ27" s="244"/>
      <c r="CK27" s="244"/>
      <c r="CL27" s="244"/>
      <c r="CM27" s="244"/>
      <c r="CN27" s="244"/>
      <c r="CO27" s="244"/>
      <c r="CP27" s="244"/>
      <c r="CQ27" s="244"/>
      <c r="CR27" s="244"/>
      <c r="CS27" s="244"/>
      <c r="CT27" s="244"/>
      <c r="CU27" s="244"/>
      <c r="CV27" s="244"/>
      <c r="CW27" s="244"/>
      <c r="CX27" s="244"/>
      <c r="CY27" s="244"/>
    </row>
    <row r="28" spans="1:103" ht="21" customHeight="1">
      <c r="A28" s="260"/>
      <c r="B28" s="219"/>
      <c r="C28" s="380"/>
      <c r="D28" s="381"/>
      <c r="E28" s="220"/>
      <c r="F28" s="273" t="s">
        <v>13</v>
      </c>
      <c r="G28" s="264"/>
      <c r="H28" s="265">
        <f>SUM(H26:H27)</f>
        <v>670504</v>
      </c>
      <c r="I28" s="268"/>
      <c r="J28" s="259"/>
      <c r="K28" s="266"/>
      <c r="L28" s="266"/>
      <c r="N28" s="267"/>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V28" s="244"/>
      <c r="BW28" s="244"/>
      <c r="BX28" s="244"/>
      <c r="BY28" s="244"/>
      <c r="BZ28" s="244"/>
      <c r="CA28" s="244"/>
      <c r="CB28" s="244"/>
      <c r="CC28" s="244"/>
      <c r="CD28" s="244"/>
      <c r="CE28" s="244"/>
      <c r="CF28" s="244"/>
      <c r="CG28" s="244"/>
      <c r="CH28" s="244"/>
      <c r="CI28" s="244"/>
      <c r="CJ28" s="244"/>
      <c r="CK28" s="244"/>
      <c r="CL28" s="244"/>
      <c r="CM28" s="244"/>
      <c r="CN28" s="244"/>
      <c r="CO28" s="244"/>
      <c r="CP28" s="244"/>
      <c r="CQ28" s="244"/>
      <c r="CR28" s="244"/>
      <c r="CS28" s="244"/>
      <c r="CT28" s="244"/>
      <c r="CU28" s="244"/>
      <c r="CV28" s="244"/>
      <c r="CW28" s="244"/>
      <c r="CX28" s="244"/>
      <c r="CY28" s="244"/>
    </row>
    <row r="29" spans="1:103">
      <c r="A29" s="258">
        <v>4</v>
      </c>
      <c r="B29" s="726" t="s">
        <v>221</v>
      </c>
      <c r="C29" s="726"/>
      <c r="D29" s="726"/>
      <c r="E29" s="726"/>
      <c r="F29" s="726"/>
      <c r="G29" s="726"/>
      <c r="H29" s="726"/>
      <c r="I29" s="286"/>
      <c r="J29" s="259"/>
      <c r="K29" s="266"/>
      <c r="L29" s="266"/>
      <c r="N29" s="267"/>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V29" s="244"/>
      <c r="BW29" s="244"/>
      <c r="BX29" s="244"/>
      <c r="BY29" s="244"/>
      <c r="BZ29" s="244"/>
      <c r="CA29" s="244"/>
      <c r="CB29" s="244"/>
      <c r="CC29" s="244"/>
      <c r="CD29" s="244"/>
      <c r="CE29" s="244"/>
      <c r="CF29" s="244"/>
      <c r="CG29" s="244"/>
      <c r="CH29" s="244"/>
      <c r="CI29" s="244"/>
      <c r="CJ29" s="244"/>
      <c r="CK29" s="244"/>
      <c r="CL29" s="244"/>
      <c r="CM29" s="244"/>
      <c r="CN29" s="244"/>
      <c r="CO29" s="244"/>
      <c r="CP29" s="244"/>
      <c r="CQ29" s="244"/>
      <c r="CR29" s="244"/>
      <c r="CS29" s="244"/>
      <c r="CT29" s="244"/>
      <c r="CU29" s="244"/>
      <c r="CV29" s="244"/>
      <c r="CW29" s="244"/>
      <c r="CX29" s="244"/>
      <c r="CY29" s="244"/>
    </row>
    <row r="30" spans="1:103" ht="54" customHeight="1">
      <c r="A30" s="383">
        <f>A29+0.01</f>
        <v>4.01</v>
      </c>
      <c r="B30" s="384" t="str">
        <f>UPPER("Viga de cimentacion en concreto  de 20X 20 incluye formaleta, concreto de 3000psi")</f>
        <v>VIGA DE CIMENTACION EN CONCRETO  DE 20X 20 INCLUYE FORMALETA, CONCRETO DE 3000PSI</v>
      </c>
      <c r="C30" s="280" t="s">
        <v>3</v>
      </c>
      <c r="D30" s="389">
        <v>5</v>
      </c>
      <c r="E30" s="387">
        <f>A.P.U.!S147</f>
        <v>61000</v>
      </c>
      <c r="F30" s="387">
        <v>39800</v>
      </c>
      <c r="G30" s="387">
        <f>F30*D30</f>
        <v>199000</v>
      </c>
      <c r="H30" s="388">
        <f>D30*F30</f>
        <v>199000</v>
      </c>
      <c r="I30" s="259">
        <v>9000</v>
      </c>
      <c r="J30" s="259">
        <f t="shared" ref="J30:J50" si="3">I30*$J$10</f>
        <v>8100</v>
      </c>
      <c r="K30" s="266"/>
      <c r="L30" s="266"/>
      <c r="N30" s="267"/>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c r="BW30" s="244"/>
      <c r="BX30" s="244"/>
      <c r="BY30" s="244"/>
      <c r="BZ30" s="244"/>
      <c r="CA30" s="244"/>
      <c r="CB30" s="244"/>
      <c r="CC30" s="244"/>
      <c r="CD30" s="244"/>
      <c r="CE30" s="244"/>
      <c r="CF30" s="244"/>
      <c r="CG30" s="244"/>
      <c r="CH30" s="244"/>
      <c r="CI30" s="244"/>
      <c r="CJ30" s="244"/>
      <c r="CK30" s="244"/>
      <c r="CL30" s="244"/>
      <c r="CM30" s="244"/>
      <c r="CN30" s="244"/>
      <c r="CO30" s="244"/>
      <c r="CP30" s="244"/>
      <c r="CQ30" s="244"/>
      <c r="CR30" s="244"/>
      <c r="CS30" s="244"/>
      <c r="CT30" s="244"/>
      <c r="CU30" s="244"/>
      <c r="CV30" s="244"/>
      <c r="CW30" s="244"/>
      <c r="CX30" s="244"/>
      <c r="CY30" s="244"/>
    </row>
    <row r="31" spans="1:103" ht="48" customHeight="1">
      <c r="A31" s="383">
        <f>A30+0.01</f>
        <v>4.0199999999999996</v>
      </c>
      <c r="B31" s="384" t="str">
        <f>UPPER("Viga de amarre en concreto de 20X 12 incluye formaleta, concreto de 3000psi ")</f>
        <v xml:space="preserve">VIGA DE AMARRE EN CONCRETO DE 20X 12 INCLUYE FORMALETA, CONCRETO DE 3000PSI </v>
      </c>
      <c r="C31" s="280" t="s">
        <v>3</v>
      </c>
      <c r="D31" s="389">
        <v>5</v>
      </c>
      <c r="E31" s="387">
        <f>A.P.U.!S196</f>
        <v>104000</v>
      </c>
      <c r="F31" s="387">
        <v>48000</v>
      </c>
      <c r="G31" s="387">
        <f>F31*D31</f>
        <v>240000</v>
      </c>
      <c r="H31" s="388">
        <f>D31*F31</f>
        <v>240000</v>
      </c>
      <c r="I31" s="259">
        <v>15000</v>
      </c>
      <c r="J31" s="259">
        <f t="shared" si="3"/>
        <v>13500</v>
      </c>
      <c r="K31" s="266"/>
      <c r="L31" s="266"/>
      <c r="N31" s="267"/>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S31" s="244"/>
      <c r="BT31" s="244"/>
      <c r="BU31" s="244"/>
      <c r="BV31" s="244"/>
      <c r="BW31" s="244"/>
      <c r="BX31" s="244"/>
      <c r="BY31" s="244"/>
      <c r="BZ31" s="244"/>
      <c r="CA31" s="244"/>
      <c r="CB31" s="244"/>
      <c r="CC31" s="244"/>
      <c r="CD31" s="244"/>
      <c r="CE31" s="244"/>
      <c r="CF31" s="244"/>
      <c r="CG31" s="244"/>
      <c r="CH31" s="244"/>
      <c r="CI31" s="244"/>
      <c r="CJ31" s="244"/>
      <c r="CK31" s="244"/>
      <c r="CL31" s="244"/>
      <c r="CM31" s="244"/>
      <c r="CN31" s="244"/>
      <c r="CO31" s="244"/>
      <c r="CP31" s="244"/>
      <c r="CQ31" s="244"/>
      <c r="CR31" s="244"/>
      <c r="CS31" s="244"/>
      <c r="CT31" s="244"/>
      <c r="CU31" s="244"/>
      <c r="CV31" s="244"/>
      <c r="CW31" s="244"/>
      <c r="CX31" s="244"/>
      <c r="CY31" s="244"/>
    </row>
    <row r="32" spans="1:103" ht="48" customHeight="1">
      <c r="A32" s="383">
        <f>A31+0.01</f>
        <v>4.0299999999999994</v>
      </c>
      <c r="B32" s="384" t="s">
        <v>461</v>
      </c>
      <c r="C32" s="280" t="s">
        <v>333</v>
      </c>
      <c r="D32" s="385">
        <v>200</v>
      </c>
      <c r="E32" s="386"/>
      <c r="F32" s="387">
        <v>3500</v>
      </c>
      <c r="G32" s="387"/>
      <c r="H32" s="388">
        <f>D32*F32</f>
        <v>700000</v>
      </c>
      <c r="I32" s="268"/>
      <c r="J32" s="259"/>
      <c r="K32" s="266"/>
      <c r="L32" s="266"/>
      <c r="N32" s="267"/>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S32" s="244"/>
      <c r="BT32" s="244"/>
      <c r="BU32" s="244"/>
      <c r="BV32" s="244"/>
      <c r="BW32" s="244"/>
      <c r="BX32" s="244"/>
      <c r="BY32" s="244"/>
      <c r="BZ32" s="244"/>
      <c r="CA32" s="244"/>
      <c r="CB32" s="244"/>
      <c r="CC32" s="244"/>
      <c r="CD32" s="244"/>
      <c r="CE32" s="244"/>
      <c r="CF32" s="244"/>
      <c r="CG32" s="244"/>
      <c r="CH32" s="244"/>
      <c r="CI32" s="244"/>
      <c r="CJ32" s="244"/>
      <c r="CK32" s="244"/>
      <c r="CL32" s="244"/>
      <c r="CM32" s="244"/>
      <c r="CN32" s="244"/>
      <c r="CO32" s="244"/>
      <c r="CP32" s="244"/>
      <c r="CQ32" s="244"/>
      <c r="CR32" s="244"/>
      <c r="CS32" s="244"/>
      <c r="CT32" s="244"/>
      <c r="CU32" s="244"/>
      <c r="CV32" s="244"/>
      <c r="CW32" s="244"/>
      <c r="CX32" s="244"/>
      <c r="CY32" s="244"/>
    </row>
    <row r="33" spans="1:103" ht="59.25" customHeight="1">
      <c r="A33" s="383">
        <f>A32+0.01</f>
        <v>4.0399999999999991</v>
      </c>
      <c r="B33" s="377" t="s">
        <v>460</v>
      </c>
      <c r="C33" s="262" t="s">
        <v>3</v>
      </c>
      <c r="D33" s="281">
        <v>6</v>
      </c>
      <c r="E33" s="264" t="e">
        <f>A.P.U.!S441</f>
        <v>#REF!</v>
      </c>
      <c r="F33" s="264">
        <v>43188</v>
      </c>
      <c r="G33" s="264">
        <f>F33*D33</f>
        <v>259128</v>
      </c>
      <c r="H33" s="265">
        <f>D33*F33</f>
        <v>259128</v>
      </c>
      <c r="I33" s="268">
        <v>10000</v>
      </c>
      <c r="J33" s="259">
        <f t="shared" si="3"/>
        <v>9000</v>
      </c>
      <c r="K33" s="266"/>
      <c r="L33" s="266"/>
      <c r="N33" s="267"/>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S33" s="244"/>
      <c r="BT33" s="244"/>
      <c r="BU33" s="244"/>
      <c r="BV33" s="244"/>
      <c r="BW33" s="244"/>
      <c r="BX33" s="244"/>
      <c r="BY33" s="244"/>
      <c r="BZ33" s="244"/>
      <c r="CA33" s="244"/>
      <c r="CB33" s="244"/>
      <c r="CC33" s="244"/>
      <c r="CD33" s="244"/>
      <c r="CE33" s="244"/>
      <c r="CF33" s="244"/>
      <c r="CG33" s="244"/>
      <c r="CH33" s="244"/>
      <c r="CI33" s="244"/>
      <c r="CJ33" s="244"/>
      <c r="CK33" s="244"/>
      <c r="CL33" s="244"/>
      <c r="CM33" s="244"/>
      <c r="CN33" s="244"/>
      <c r="CO33" s="244"/>
      <c r="CP33" s="244"/>
      <c r="CQ33" s="244"/>
      <c r="CR33" s="244"/>
      <c r="CS33" s="244"/>
      <c r="CT33" s="244"/>
      <c r="CU33" s="244"/>
      <c r="CV33" s="244"/>
      <c r="CW33" s="244"/>
      <c r="CX33" s="244"/>
      <c r="CY33" s="244"/>
    </row>
    <row r="34" spans="1:103">
      <c r="A34" s="260"/>
      <c r="B34" s="252"/>
      <c r="C34" s="262"/>
      <c r="D34" s="262"/>
      <c r="F34" s="278" t="s">
        <v>13</v>
      </c>
      <c r="G34" s="264"/>
      <c r="H34" s="275">
        <f>SUM(H30:H33)</f>
        <v>1398128</v>
      </c>
      <c r="I34" s="268"/>
      <c r="J34" s="259"/>
      <c r="K34" s="266"/>
      <c r="L34" s="266"/>
      <c r="N34" s="267"/>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4"/>
      <c r="BQ34" s="244"/>
      <c r="BR34" s="244"/>
      <c r="BS34" s="244"/>
      <c r="BT34" s="244"/>
      <c r="BU34" s="244"/>
      <c r="BV34" s="244"/>
      <c r="BW34" s="244"/>
      <c r="BX34" s="244"/>
      <c r="BY34" s="244"/>
      <c r="BZ34" s="244"/>
      <c r="CA34" s="244"/>
      <c r="CB34" s="244"/>
      <c r="CC34" s="244"/>
      <c r="CD34" s="244"/>
      <c r="CE34" s="244"/>
      <c r="CF34" s="244"/>
      <c r="CG34" s="244"/>
      <c r="CH34" s="244"/>
      <c r="CI34" s="244"/>
      <c r="CJ34" s="244"/>
      <c r="CK34" s="244"/>
      <c r="CL34" s="244"/>
      <c r="CM34" s="244"/>
      <c r="CN34" s="244"/>
      <c r="CO34" s="244"/>
      <c r="CP34" s="244"/>
      <c r="CQ34" s="244"/>
      <c r="CR34" s="244"/>
      <c r="CS34" s="244"/>
      <c r="CT34" s="244"/>
      <c r="CU34" s="244"/>
      <c r="CV34" s="244"/>
      <c r="CW34" s="244"/>
      <c r="CX34" s="244"/>
      <c r="CY34" s="244"/>
    </row>
    <row r="35" spans="1:103">
      <c r="A35" s="258">
        <v>5</v>
      </c>
      <c r="B35" s="726" t="s">
        <v>222</v>
      </c>
      <c r="C35" s="726"/>
      <c r="D35" s="726"/>
      <c r="E35" s="726"/>
      <c r="F35" s="726"/>
      <c r="G35" s="726"/>
      <c r="H35" s="726"/>
      <c r="I35" s="286"/>
      <c r="J35" s="259"/>
      <c r="K35" s="266"/>
      <c r="L35" s="266"/>
      <c r="N35" s="267"/>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row>
    <row r="36" spans="1:103" ht="27" customHeight="1">
      <c r="A36" s="260">
        <f>A35+0.01</f>
        <v>5.01</v>
      </c>
      <c r="B36" s="252" t="str">
        <f>UPPER("Muro en mamposteria tipo soga con ladrillo de  6x12x25 mortero de 1:4")</f>
        <v>MURO EN MAMPOSTERIA TIPO SOGA CON LADRILLO DE  6X12X25 MORTERO DE 1:4</v>
      </c>
      <c r="C36" s="262" t="s">
        <v>443</v>
      </c>
      <c r="D36" s="263">
        <v>5</v>
      </c>
      <c r="E36" s="264">
        <f>A.P.U.!AC50</f>
        <v>27135</v>
      </c>
      <c r="F36" s="264">
        <f>A.P.U.!AC50</f>
        <v>27135</v>
      </c>
      <c r="G36" s="264">
        <f>F36*D36</f>
        <v>135675</v>
      </c>
      <c r="H36" s="265">
        <f>D36*F36</f>
        <v>135675</v>
      </c>
      <c r="I36" s="259">
        <v>5500</v>
      </c>
      <c r="J36" s="259">
        <f t="shared" si="3"/>
        <v>4950</v>
      </c>
      <c r="K36" s="266"/>
      <c r="L36" s="266"/>
      <c r="N36" s="267"/>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row>
    <row r="37" spans="1:103" ht="39" customHeight="1">
      <c r="A37" s="260">
        <f>A36+0.01</f>
        <v>5.0199999999999996</v>
      </c>
      <c r="B37" s="252" t="str">
        <f>UPPER("Repello muros morteros 1:3")</f>
        <v>REPELLO MUROS MORTEROS 1:3</v>
      </c>
      <c r="C37" s="262" t="s">
        <v>443</v>
      </c>
      <c r="D37" s="263">
        <f>(D36)*2*1.05</f>
        <v>10.5</v>
      </c>
      <c r="E37" s="264">
        <f>A.P.U.!AC147</f>
        <v>14821</v>
      </c>
      <c r="F37" s="264">
        <f>A.P.U.!AC147</f>
        <v>14821</v>
      </c>
      <c r="G37" s="264">
        <f>F37*D37</f>
        <v>155620.5</v>
      </c>
      <c r="H37" s="265">
        <f>D37*F37</f>
        <v>155620.5</v>
      </c>
      <c r="I37" s="259">
        <v>3000</v>
      </c>
      <c r="J37" s="259">
        <f t="shared" si="3"/>
        <v>2700</v>
      </c>
      <c r="K37" s="266"/>
      <c r="L37" s="266"/>
      <c r="N37" s="267"/>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4"/>
      <c r="BR37" s="244"/>
      <c r="BS37" s="244"/>
      <c r="BT37" s="244"/>
      <c r="BU37" s="244"/>
      <c r="BV37" s="244"/>
      <c r="BW37" s="244"/>
      <c r="BX37" s="244"/>
      <c r="BY37" s="244"/>
      <c r="BZ37" s="244"/>
      <c r="CA37" s="244"/>
      <c r="CB37" s="244"/>
      <c r="CC37" s="244"/>
      <c r="CD37" s="244"/>
      <c r="CE37" s="244"/>
      <c r="CF37" s="244"/>
      <c r="CG37" s="244"/>
      <c r="CH37" s="244"/>
      <c r="CI37" s="244"/>
      <c r="CJ37" s="244"/>
      <c r="CK37" s="244"/>
      <c r="CL37" s="244"/>
      <c r="CM37" s="244"/>
      <c r="CN37" s="244"/>
      <c r="CO37" s="244"/>
      <c r="CP37" s="244"/>
      <c r="CQ37" s="244"/>
      <c r="CR37" s="244"/>
      <c r="CS37" s="244"/>
      <c r="CT37" s="244"/>
      <c r="CU37" s="244"/>
      <c r="CV37" s="244"/>
      <c r="CW37" s="244"/>
      <c r="CX37" s="244"/>
      <c r="CY37" s="244"/>
    </row>
    <row r="38" spans="1:103" ht="30.75" customHeight="1">
      <c r="A38" s="260">
        <f>A37+0.01</f>
        <v>5.0299999999999994</v>
      </c>
      <c r="B38" s="252" t="str">
        <f>UPPER("Estuco plastico para muros con Estuco plastico de sika")</f>
        <v>ESTUCO PLASTICO PARA MUROS CON ESTUCO PLASTICO DE SIKA</v>
      </c>
      <c r="C38" s="262" t="s">
        <v>443</v>
      </c>
      <c r="D38" s="263">
        <v>123</v>
      </c>
      <c r="E38" s="264">
        <f>A.P.U.!AC196</f>
        <v>4120</v>
      </c>
      <c r="F38" s="264">
        <f>A.P.U.!AC196</f>
        <v>4120</v>
      </c>
      <c r="G38" s="264">
        <f>F38*D38</f>
        <v>506760</v>
      </c>
      <c r="H38" s="265">
        <f>D38*F38</f>
        <v>506760</v>
      </c>
      <c r="I38" s="259">
        <v>4000</v>
      </c>
      <c r="J38" s="259">
        <f t="shared" si="3"/>
        <v>3600</v>
      </c>
      <c r="K38" s="266"/>
      <c r="L38" s="266"/>
      <c r="N38" s="267"/>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4"/>
      <c r="BR38" s="244"/>
      <c r="BS38" s="244"/>
      <c r="BT38" s="244"/>
      <c r="BU38" s="244"/>
      <c r="BV38" s="244"/>
      <c r="BW38" s="244"/>
      <c r="BX38" s="244"/>
      <c r="BY38" s="244"/>
      <c r="BZ38" s="244"/>
      <c r="CA38" s="244"/>
      <c r="CB38" s="244"/>
      <c r="CC38" s="244"/>
      <c r="CD38" s="244"/>
      <c r="CE38" s="244"/>
      <c r="CF38" s="244"/>
      <c r="CG38" s="244"/>
      <c r="CH38" s="244"/>
      <c r="CI38" s="244"/>
      <c r="CJ38" s="244"/>
      <c r="CK38" s="244"/>
      <c r="CL38" s="244"/>
      <c r="CM38" s="244"/>
      <c r="CN38" s="244"/>
      <c r="CO38" s="244"/>
      <c r="CP38" s="244"/>
      <c r="CQ38" s="244"/>
      <c r="CR38" s="244"/>
      <c r="CS38" s="244"/>
      <c r="CT38" s="244"/>
      <c r="CU38" s="244"/>
      <c r="CV38" s="244"/>
      <c r="CW38" s="244"/>
      <c r="CX38" s="244"/>
      <c r="CY38" s="244"/>
    </row>
    <row r="39" spans="1:103" ht="27" customHeight="1">
      <c r="A39" s="260">
        <f>A38+0.01</f>
        <v>5.0399999999999991</v>
      </c>
      <c r="B39" s="252" t="str">
        <f>UPPER("Pintura blanca tipo vinilo I a 3 manos. ")</f>
        <v xml:space="preserve">PINTURA BLANCA TIPO VINILO I A 3 MANOS. </v>
      </c>
      <c r="C39" s="262" t="s">
        <v>443</v>
      </c>
      <c r="D39" s="263">
        <v>150</v>
      </c>
      <c r="E39" s="264">
        <f>A.P.U.!AC246</f>
        <v>4831</v>
      </c>
      <c r="F39" s="264">
        <f>A.P.U.!AC246</f>
        <v>4831</v>
      </c>
      <c r="G39" s="264">
        <f>F39*D39</f>
        <v>724650</v>
      </c>
      <c r="H39" s="265">
        <f>D39*F39</f>
        <v>724650</v>
      </c>
      <c r="I39" s="268">
        <v>2000</v>
      </c>
      <c r="J39" s="259">
        <f t="shared" si="3"/>
        <v>1800</v>
      </c>
      <c r="K39" s="266"/>
      <c r="L39" s="266"/>
      <c r="N39" s="267"/>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4"/>
      <c r="BR39" s="244"/>
      <c r="BS39" s="244"/>
      <c r="BT39" s="244"/>
      <c r="BU39" s="244"/>
      <c r="BV39" s="244"/>
      <c r="BW39" s="244"/>
      <c r="BX39" s="244"/>
      <c r="BY39" s="244"/>
      <c r="BZ39" s="244"/>
      <c r="CA39" s="244"/>
      <c r="CB39" s="244"/>
      <c r="CC39" s="244"/>
      <c r="CD39" s="244"/>
      <c r="CE39" s="244"/>
      <c r="CF39" s="244"/>
      <c r="CG39" s="244"/>
      <c r="CH39" s="244"/>
      <c r="CI39" s="244"/>
      <c r="CJ39" s="244"/>
      <c r="CK39" s="244"/>
      <c r="CL39" s="244"/>
      <c r="CM39" s="244"/>
      <c r="CN39" s="244"/>
      <c r="CO39" s="244"/>
      <c r="CP39" s="244"/>
      <c r="CQ39" s="244"/>
      <c r="CR39" s="244"/>
      <c r="CS39" s="244"/>
      <c r="CT39" s="244"/>
      <c r="CU39" s="244"/>
      <c r="CV39" s="244"/>
      <c r="CW39" s="244"/>
      <c r="CX39" s="244"/>
      <c r="CY39" s="244"/>
    </row>
    <row r="40" spans="1:103">
      <c r="H40" s="291"/>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4"/>
      <c r="BR40" s="244"/>
      <c r="BS40" s="244"/>
      <c r="BT40" s="244"/>
      <c r="BU40" s="244"/>
      <c r="BV40" s="244"/>
      <c r="BW40" s="244"/>
      <c r="BX40" s="244"/>
      <c r="BY40" s="244"/>
      <c r="BZ40" s="244"/>
      <c r="CA40" s="244"/>
      <c r="CB40" s="244"/>
      <c r="CC40" s="244"/>
      <c r="CD40" s="244"/>
      <c r="CE40" s="244"/>
      <c r="CF40" s="244"/>
      <c r="CG40" s="244"/>
      <c r="CH40" s="244"/>
      <c r="CI40" s="244"/>
      <c r="CJ40" s="244"/>
      <c r="CK40" s="244"/>
      <c r="CL40" s="244"/>
      <c r="CM40" s="244"/>
      <c r="CN40" s="244"/>
      <c r="CO40" s="244"/>
      <c r="CP40" s="244"/>
      <c r="CQ40" s="244"/>
      <c r="CR40" s="244"/>
      <c r="CS40" s="244"/>
      <c r="CT40" s="244"/>
      <c r="CU40" s="244"/>
      <c r="CV40" s="244"/>
      <c r="CW40" s="244"/>
      <c r="CX40" s="244"/>
      <c r="CY40" s="244"/>
    </row>
    <row r="41" spans="1:103">
      <c r="A41" s="260"/>
      <c r="B41" s="252"/>
      <c r="C41" s="262"/>
      <c r="D41" s="262"/>
      <c r="F41" s="278" t="s">
        <v>13</v>
      </c>
      <c r="G41" s="264"/>
      <c r="H41" s="275">
        <f>SUM(H36:H40)</f>
        <v>1522705.5</v>
      </c>
      <c r="I41" s="268"/>
      <c r="J41" s="259"/>
      <c r="K41" s="266"/>
      <c r="L41" s="266"/>
      <c r="N41" s="267"/>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c r="BR41" s="244"/>
      <c r="BS41" s="244"/>
      <c r="BT41" s="244"/>
      <c r="BU41" s="244"/>
      <c r="BV41" s="244"/>
      <c r="BW41" s="244"/>
      <c r="BX41" s="244"/>
      <c r="BY41" s="244"/>
      <c r="BZ41" s="244"/>
      <c r="CA41" s="244"/>
      <c r="CB41" s="244"/>
      <c r="CC41" s="244"/>
      <c r="CD41" s="244"/>
      <c r="CE41" s="244"/>
      <c r="CF41" s="244"/>
      <c r="CG41" s="244"/>
      <c r="CH41" s="244"/>
      <c r="CI41" s="244"/>
      <c r="CJ41" s="244"/>
      <c r="CK41" s="244"/>
      <c r="CL41" s="244"/>
      <c r="CM41" s="244"/>
      <c r="CN41" s="244"/>
      <c r="CO41" s="244"/>
      <c r="CP41" s="244"/>
      <c r="CQ41" s="244"/>
      <c r="CR41" s="244"/>
      <c r="CS41" s="244"/>
      <c r="CT41" s="244"/>
      <c r="CU41" s="244"/>
      <c r="CV41" s="244"/>
      <c r="CW41" s="244"/>
      <c r="CX41" s="244"/>
      <c r="CY41" s="244"/>
    </row>
    <row r="42" spans="1:103" ht="24" customHeight="1">
      <c r="A42" s="258">
        <v>6</v>
      </c>
      <c r="B42" s="726" t="s">
        <v>277</v>
      </c>
      <c r="C42" s="726"/>
      <c r="D42" s="726"/>
      <c r="E42" s="726"/>
      <c r="F42" s="726"/>
      <c r="G42" s="726"/>
      <c r="H42" s="726"/>
      <c r="I42" s="286"/>
      <c r="J42" s="259"/>
      <c r="K42" s="266"/>
      <c r="L42" s="266"/>
      <c r="N42" s="267"/>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row>
    <row r="43" spans="1:103" ht="38.25" customHeight="1">
      <c r="A43" s="260">
        <f>A42+0.01</f>
        <v>6.01</v>
      </c>
      <c r="B43" s="252" t="str">
        <f>UPPER("Construccion de guardaescobas h=0,07m Y CON MORTERO DE 1:3 granito y recto")</f>
        <v>CONSTRUCCION DE GUARDAESCOBAS H=0,07M Y CON MORTERO DE 1:3 GRANITO Y RECTO</v>
      </c>
      <c r="C43" s="262" t="s">
        <v>3</v>
      </c>
      <c r="D43" s="263">
        <v>90</v>
      </c>
      <c r="E43" s="264">
        <f>A.P.U.!AM98</f>
        <v>14607</v>
      </c>
      <c r="F43" s="264">
        <f>A.P.U.!AM98</f>
        <v>14607</v>
      </c>
      <c r="G43" s="264">
        <f>F43*D43</f>
        <v>1314630</v>
      </c>
      <c r="H43" s="265">
        <f>D43*F43</f>
        <v>1314630</v>
      </c>
      <c r="I43" s="259">
        <v>1200</v>
      </c>
      <c r="J43" s="259">
        <f t="shared" si="3"/>
        <v>1080</v>
      </c>
      <c r="K43" s="266"/>
      <c r="L43" s="266"/>
      <c r="N43" s="267"/>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row>
    <row r="44" spans="1:103" ht="61.5" customHeight="1">
      <c r="A44" s="260">
        <f>A43+0.01</f>
        <v>6.02</v>
      </c>
      <c r="B44" s="377" t="s">
        <v>462</v>
      </c>
      <c r="C44" s="262" t="s">
        <v>443</v>
      </c>
      <c r="D44" s="263">
        <v>3</v>
      </c>
      <c r="E44" s="264">
        <f>A.P.U.!AM147</f>
        <v>37000</v>
      </c>
      <c r="F44" s="264">
        <v>49813</v>
      </c>
      <c r="G44" s="264">
        <f>F44*D44</f>
        <v>149439</v>
      </c>
      <c r="H44" s="265">
        <f>D44*F44</f>
        <v>149439</v>
      </c>
      <c r="I44" s="259">
        <v>10000</v>
      </c>
      <c r="J44" s="259">
        <f t="shared" si="3"/>
        <v>9000</v>
      </c>
      <c r="K44" s="266"/>
      <c r="L44" s="266"/>
      <c r="N44" s="267"/>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44"/>
      <c r="BT44" s="244"/>
      <c r="BU44" s="244"/>
      <c r="BV44" s="244"/>
      <c r="BW44" s="244"/>
      <c r="BX44" s="244"/>
      <c r="BY44" s="244"/>
      <c r="BZ44" s="244"/>
      <c r="CA44" s="244"/>
      <c r="CB44" s="244"/>
      <c r="CC44" s="244"/>
      <c r="CD44" s="244"/>
      <c r="CE44" s="244"/>
      <c r="CF44" s="244"/>
      <c r="CG44" s="244"/>
      <c r="CH44" s="244"/>
      <c r="CI44" s="244"/>
      <c r="CJ44" s="244"/>
      <c r="CK44" s="244"/>
      <c r="CL44" s="244"/>
      <c r="CM44" s="244"/>
      <c r="CN44" s="244"/>
      <c r="CO44" s="244"/>
      <c r="CP44" s="244"/>
      <c r="CQ44" s="244"/>
      <c r="CR44" s="244"/>
      <c r="CS44" s="244"/>
      <c r="CT44" s="244"/>
      <c r="CU44" s="244"/>
      <c r="CV44" s="244"/>
      <c r="CW44" s="244"/>
      <c r="CX44" s="244"/>
      <c r="CY44" s="244"/>
    </row>
    <row r="45" spans="1:103" ht="44.25" customHeight="1">
      <c r="A45" s="260">
        <f>A44+0.01</f>
        <v>6.0299999999999994</v>
      </c>
      <c r="B45" s="377" t="str">
        <f>UPPER("Suministro e instalación de cerámica Valencia primera calidad de 0.20 x 0.30, color beige para muros ref. 286019001")</f>
        <v>SUMINISTRO E INSTALACIÓN DE CERÁMICA VALENCIA PRIMERA CALIDAD DE 0.20 X 0.30, COLOR BEIGE PARA MUROS REF. 286019001</v>
      </c>
      <c r="C45" s="262" t="s">
        <v>443</v>
      </c>
      <c r="D45" s="263">
        <v>12</v>
      </c>
      <c r="E45" s="264">
        <f>A.P.U.!AM196</f>
        <v>64230</v>
      </c>
      <c r="F45" s="264">
        <v>36260</v>
      </c>
      <c r="G45" s="264">
        <f>F45*D45</f>
        <v>435120</v>
      </c>
      <c r="H45" s="265">
        <f>D45*F45</f>
        <v>435120</v>
      </c>
      <c r="I45" s="259">
        <v>10000</v>
      </c>
      <c r="J45" s="259">
        <f t="shared" si="3"/>
        <v>9000</v>
      </c>
      <c r="K45" s="266"/>
      <c r="L45" s="266"/>
      <c r="N45" s="267"/>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4"/>
      <c r="BR45" s="244"/>
      <c r="BS45" s="244"/>
      <c r="BT45" s="244"/>
      <c r="BU45" s="244"/>
      <c r="BV45" s="244"/>
      <c r="BW45" s="244"/>
      <c r="BX45" s="244"/>
      <c r="BY45" s="244"/>
      <c r="BZ45" s="244"/>
      <c r="CA45" s="244"/>
      <c r="CB45" s="244"/>
      <c r="CC45" s="244"/>
      <c r="CD45" s="244"/>
      <c r="CE45" s="244"/>
      <c r="CF45" s="244"/>
      <c r="CG45" s="244"/>
      <c r="CH45" s="244"/>
      <c r="CI45" s="244"/>
      <c r="CJ45" s="244"/>
      <c r="CK45" s="244"/>
      <c r="CL45" s="244"/>
      <c r="CM45" s="244"/>
      <c r="CN45" s="244"/>
      <c r="CO45" s="244"/>
      <c r="CP45" s="244"/>
      <c r="CQ45" s="244"/>
      <c r="CR45" s="244"/>
      <c r="CS45" s="244"/>
      <c r="CT45" s="244"/>
      <c r="CU45" s="244"/>
      <c r="CV45" s="244"/>
      <c r="CW45" s="244"/>
      <c r="CX45" s="244"/>
      <c r="CY45" s="244"/>
    </row>
    <row r="46" spans="1:103" ht="48.75" customHeight="1">
      <c r="A46" s="260">
        <f>A45+0.01</f>
        <v>6.0399999999999991</v>
      </c>
      <c r="B46" s="252" t="str">
        <f>UPPER("Piso en caucho sintetico.natural, antideslizante y resistente a la tensión (Estoperol DE 3.5 mm de espesor)")</f>
        <v>PISO EN CAUCHO SINTETICO.NATURAL, ANTIDESLIZANTE Y RESISTENTE A LA TENSIÓN (ESTOPEROL DE 3.5 MM DE ESPESOR)</v>
      </c>
      <c r="C46" s="262" t="s">
        <v>443</v>
      </c>
      <c r="D46" s="281">
        <v>96</v>
      </c>
      <c r="E46" s="264" t="e">
        <f>A.P.U.!$AM$246</f>
        <v>#REF!</v>
      </c>
      <c r="F46" s="264" t="e">
        <f>E46-(E46*A.P.U.!$G$47)</f>
        <v>#REF!</v>
      </c>
      <c r="G46" s="264" t="e">
        <f>F46*D46</f>
        <v>#REF!</v>
      </c>
      <c r="H46" s="265" t="e">
        <f>D46*F46</f>
        <v>#REF!</v>
      </c>
      <c r="I46" s="259">
        <v>9500</v>
      </c>
      <c r="J46" s="259">
        <f t="shared" si="3"/>
        <v>8550</v>
      </c>
      <c r="K46" s="266"/>
      <c r="L46" s="266"/>
      <c r="N46" s="267"/>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c r="CF46" s="244"/>
      <c r="CG46" s="244"/>
      <c r="CH46" s="244"/>
      <c r="CI46" s="244"/>
      <c r="CJ46" s="244"/>
      <c r="CK46" s="244"/>
      <c r="CL46" s="244"/>
      <c r="CM46" s="244"/>
      <c r="CN46" s="244"/>
      <c r="CO46" s="244"/>
      <c r="CP46" s="244"/>
      <c r="CQ46" s="244"/>
      <c r="CR46" s="244"/>
      <c r="CS46" s="244"/>
      <c r="CT46" s="244"/>
      <c r="CU46" s="244"/>
      <c r="CV46" s="244"/>
      <c r="CW46" s="244"/>
      <c r="CX46" s="244"/>
      <c r="CY46" s="244"/>
    </row>
    <row r="47" spans="1:103">
      <c r="A47" s="260"/>
      <c r="B47" s="252"/>
      <c r="C47" s="262"/>
      <c r="D47" s="262"/>
      <c r="F47" s="278" t="s">
        <v>13</v>
      </c>
      <c r="G47" s="264"/>
      <c r="H47" s="275" t="e">
        <f>SUM(H43:H46)</f>
        <v>#REF!</v>
      </c>
      <c r="I47" s="259"/>
      <c r="J47" s="259">
        <f t="shared" si="3"/>
        <v>0</v>
      </c>
      <c r="K47" s="266"/>
      <c r="L47" s="266"/>
      <c r="N47" s="267"/>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4"/>
      <c r="BX47" s="244"/>
      <c r="BY47" s="244"/>
      <c r="BZ47" s="244"/>
      <c r="CA47" s="244"/>
      <c r="CB47" s="244"/>
      <c r="CC47" s="244"/>
      <c r="CD47" s="244"/>
      <c r="CE47" s="244"/>
      <c r="CF47" s="244"/>
      <c r="CG47" s="244"/>
      <c r="CH47" s="244"/>
      <c r="CI47" s="244"/>
      <c r="CJ47" s="244"/>
      <c r="CK47" s="244"/>
      <c r="CL47" s="244"/>
      <c r="CM47" s="244"/>
      <c r="CN47" s="244"/>
      <c r="CO47" s="244"/>
      <c r="CP47" s="244"/>
      <c r="CQ47" s="244"/>
      <c r="CR47" s="244"/>
      <c r="CS47" s="244"/>
      <c r="CT47" s="244"/>
      <c r="CU47" s="244"/>
      <c r="CV47" s="244"/>
      <c r="CW47" s="244"/>
      <c r="CX47" s="244"/>
      <c r="CY47" s="244"/>
    </row>
    <row r="48" spans="1:103">
      <c r="A48" s="258">
        <v>7</v>
      </c>
      <c r="B48" s="726" t="s">
        <v>412</v>
      </c>
      <c r="C48" s="726"/>
      <c r="D48" s="726"/>
      <c r="E48" s="726"/>
      <c r="F48" s="726"/>
      <c r="G48" s="726"/>
      <c r="H48" s="726"/>
      <c r="I48" s="286"/>
      <c r="J48" s="259"/>
      <c r="K48" s="266"/>
      <c r="L48" s="266"/>
      <c r="N48" s="267"/>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c r="BR48" s="244"/>
      <c r="BS48" s="244"/>
      <c r="BT48" s="244"/>
      <c r="BU48" s="244"/>
      <c r="BV48" s="244"/>
      <c r="BW48" s="244"/>
      <c r="BX48" s="244"/>
      <c r="BY48" s="244"/>
      <c r="BZ48" s="244"/>
      <c r="CA48" s="244"/>
      <c r="CB48" s="244"/>
      <c r="CC48" s="244"/>
      <c r="CD48" s="244"/>
      <c r="CE48" s="244"/>
      <c r="CF48" s="244"/>
      <c r="CG48" s="244"/>
      <c r="CH48" s="244"/>
      <c r="CI48" s="244"/>
      <c r="CJ48" s="244"/>
      <c r="CK48" s="244"/>
      <c r="CL48" s="244"/>
      <c r="CM48" s="244"/>
      <c r="CN48" s="244"/>
      <c r="CO48" s="244"/>
      <c r="CP48" s="244"/>
      <c r="CQ48" s="244"/>
      <c r="CR48" s="244"/>
      <c r="CS48" s="244"/>
      <c r="CT48" s="244"/>
      <c r="CU48" s="244"/>
      <c r="CV48" s="244"/>
      <c r="CW48" s="244"/>
      <c r="CX48" s="244"/>
      <c r="CY48" s="244"/>
    </row>
    <row r="49" spans="1:103" ht="120" customHeight="1">
      <c r="A49" s="260">
        <f>A48+0.01</f>
        <v>7.01</v>
      </c>
      <c r="B49" s="292" t="s">
        <v>385</v>
      </c>
      <c r="C49" s="280" t="s">
        <v>144</v>
      </c>
      <c r="D49" s="389">
        <f>9.64+11.28</f>
        <v>20.92</v>
      </c>
      <c r="E49" s="387" t="e">
        <f>A.P.U.!AW50</f>
        <v>#REF!</v>
      </c>
      <c r="F49" s="387">
        <v>147107.6</v>
      </c>
      <c r="G49" s="387">
        <f>F49*D49</f>
        <v>3077490.9920000006</v>
      </c>
      <c r="H49" s="388">
        <f>D49*F49</f>
        <v>3077490.9920000006</v>
      </c>
      <c r="I49" s="259">
        <v>8000</v>
      </c>
      <c r="J49" s="259">
        <f t="shared" si="3"/>
        <v>7200</v>
      </c>
      <c r="K49" s="266"/>
      <c r="L49" s="266"/>
      <c r="N49" s="267"/>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V49" s="244"/>
      <c r="BW49" s="244"/>
      <c r="BX49" s="244"/>
      <c r="BY49" s="244"/>
      <c r="BZ49" s="244"/>
      <c r="CA49" s="244"/>
      <c r="CB49" s="244"/>
      <c r="CC49" s="244"/>
      <c r="CD49" s="244"/>
      <c r="CE49" s="244"/>
      <c r="CF49" s="244"/>
      <c r="CG49" s="244"/>
      <c r="CH49" s="244"/>
      <c r="CI49" s="244"/>
      <c r="CJ49" s="244"/>
      <c r="CK49" s="244"/>
      <c r="CL49" s="244"/>
      <c r="CM49" s="244"/>
      <c r="CN49" s="244"/>
      <c r="CO49" s="244"/>
      <c r="CP49" s="244"/>
      <c r="CQ49" s="244"/>
      <c r="CR49" s="244"/>
      <c r="CS49" s="244"/>
      <c r="CT49" s="244"/>
      <c r="CU49" s="244"/>
      <c r="CV49" s="244"/>
      <c r="CW49" s="244"/>
      <c r="CX49" s="244"/>
      <c r="CY49" s="244"/>
    </row>
    <row r="50" spans="1:103" ht="43.5" customHeight="1">
      <c r="A50" s="260" t="e">
        <f>#REF!+0.01</f>
        <v>#REF!</v>
      </c>
      <c r="B50" s="252" t="str">
        <f>UPPER("Suministro e instalacion Ventana en aluminio anodizado  natural en material de  vidrio en 5mm templado.")</f>
        <v>SUMINISTRO E INSTALACION VENTANA EN ALUMINIO ANODIZADO  NATURAL EN MATERIAL DE  VIDRIO EN 5MM TEMPLADO.</v>
      </c>
      <c r="C50" s="280" t="s">
        <v>144</v>
      </c>
      <c r="D50" s="389">
        <f>11.6+7.08</f>
        <v>18.68</v>
      </c>
      <c r="E50" s="387" t="e">
        <f>A.P.U.!AW147</f>
        <v>#REF!</v>
      </c>
      <c r="F50" s="387">
        <v>230000</v>
      </c>
      <c r="G50" s="387">
        <f>F50*D50</f>
        <v>4296400</v>
      </c>
      <c r="H50" s="388">
        <f>D50*F50</f>
        <v>4296400</v>
      </c>
      <c r="I50" s="259">
        <v>17500</v>
      </c>
      <c r="J50" s="259">
        <f t="shared" si="3"/>
        <v>15750</v>
      </c>
      <c r="K50" s="266"/>
      <c r="L50" s="266"/>
      <c r="N50" s="267"/>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V50" s="244"/>
      <c r="BW50" s="244"/>
      <c r="BX50" s="244"/>
      <c r="BY50" s="244"/>
      <c r="BZ50" s="244"/>
      <c r="CA50" s="244"/>
      <c r="CB50" s="244"/>
      <c r="CC50" s="244"/>
      <c r="CD50" s="244"/>
      <c r="CE50" s="244"/>
      <c r="CF50" s="244"/>
      <c r="CG50" s="244"/>
      <c r="CH50" s="244"/>
      <c r="CI50" s="244"/>
      <c r="CJ50" s="244"/>
      <c r="CK50" s="244"/>
      <c r="CL50" s="244"/>
      <c r="CM50" s="244"/>
      <c r="CN50" s="244"/>
      <c r="CO50" s="244"/>
      <c r="CP50" s="244"/>
      <c r="CQ50" s="244"/>
      <c r="CR50" s="244"/>
      <c r="CS50" s="244"/>
      <c r="CT50" s="244"/>
      <c r="CU50" s="244"/>
      <c r="CV50" s="244"/>
      <c r="CW50" s="244"/>
      <c r="CX50" s="244"/>
      <c r="CY50" s="244"/>
    </row>
    <row r="51" spans="1:103" ht="24.75" customHeight="1">
      <c r="A51" s="260"/>
      <c r="B51" s="252"/>
      <c r="C51" s="262"/>
      <c r="D51" s="262"/>
      <c r="F51" s="278" t="s">
        <v>13</v>
      </c>
      <c r="G51" s="264"/>
      <c r="H51" s="275">
        <f>SUM(H49:H50)</f>
        <v>7373890.9920000006</v>
      </c>
      <c r="I51" s="268"/>
      <c r="J51" s="259"/>
      <c r="K51" s="266"/>
      <c r="L51" s="266"/>
      <c r="N51" s="267"/>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V51" s="244"/>
      <c r="BW51" s="244"/>
      <c r="BX51" s="244"/>
      <c r="BY51" s="244"/>
      <c r="BZ51" s="244"/>
      <c r="CA51" s="244"/>
      <c r="CB51" s="244"/>
      <c r="CC51" s="244"/>
      <c r="CD51" s="244"/>
      <c r="CE51" s="244"/>
      <c r="CF51" s="244"/>
      <c r="CG51" s="244"/>
      <c r="CH51" s="244"/>
      <c r="CI51" s="244"/>
      <c r="CJ51" s="244"/>
      <c r="CK51" s="244"/>
      <c r="CL51" s="244"/>
      <c r="CM51" s="244"/>
      <c r="CN51" s="244"/>
      <c r="CO51" s="244"/>
      <c r="CP51" s="244"/>
      <c r="CQ51" s="244"/>
      <c r="CR51" s="244"/>
      <c r="CS51" s="244"/>
      <c r="CT51" s="244"/>
      <c r="CU51" s="244"/>
      <c r="CV51" s="244"/>
      <c r="CW51" s="244"/>
      <c r="CX51" s="244"/>
      <c r="CY51" s="244"/>
    </row>
    <row r="52" spans="1:103">
      <c r="A52" s="258">
        <v>8</v>
      </c>
      <c r="B52" s="294" t="s">
        <v>414</v>
      </c>
      <c r="C52" s="262"/>
      <c r="D52" s="262"/>
      <c r="F52" s="278"/>
      <c r="G52" s="264"/>
      <c r="H52" s="275"/>
      <c r="I52" s="286"/>
      <c r="J52" s="259"/>
      <c r="K52" s="266"/>
      <c r="L52" s="266"/>
      <c r="N52" s="267"/>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c r="BY52" s="244"/>
      <c r="BZ52" s="244"/>
      <c r="CA52" s="244"/>
      <c r="CB52" s="244"/>
      <c r="CC52" s="244"/>
      <c r="CD52" s="244"/>
      <c r="CE52" s="244"/>
      <c r="CF52" s="244"/>
      <c r="CG52" s="244"/>
      <c r="CH52" s="244"/>
      <c r="CI52" s="244"/>
      <c r="CJ52" s="244"/>
      <c r="CK52" s="244"/>
      <c r="CL52" s="244"/>
      <c r="CM52" s="244"/>
      <c r="CN52" s="244"/>
      <c r="CO52" s="244"/>
      <c r="CP52" s="244"/>
      <c r="CQ52" s="244"/>
      <c r="CR52" s="244"/>
      <c r="CS52" s="244"/>
      <c r="CT52" s="244"/>
      <c r="CU52" s="244"/>
      <c r="CV52" s="244"/>
      <c r="CW52" s="244"/>
      <c r="CX52" s="244"/>
      <c r="CY52" s="244"/>
    </row>
    <row r="53" spans="1:103" ht="20.25" customHeight="1">
      <c r="A53" s="260">
        <f>A52+0.01</f>
        <v>8.01</v>
      </c>
      <c r="B53" s="252" t="str">
        <f>UPPER("Bajantes aguas lluvias 4 pvc")</f>
        <v>BAJANTES AGUAS LLUVIAS 4 PVC</v>
      </c>
      <c r="C53" s="262" t="s">
        <v>3</v>
      </c>
      <c r="D53" s="263">
        <v>20</v>
      </c>
      <c r="E53" s="264" t="e">
        <f>A.P.U.!BG50</f>
        <v>#REF!</v>
      </c>
      <c r="F53" s="264">
        <v>12550</v>
      </c>
      <c r="G53" s="264">
        <f>F53*D53</f>
        <v>251000</v>
      </c>
      <c r="H53" s="265">
        <f>D53*F53</f>
        <v>251000</v>
      </c>
      <c r="I53" s="259">
        <v>6500</v>
      </c>
      <c r="J53" s="259">
        <f>I53*$J$10</f>
        <v>5850</v>
      </c>
      <c r="K53" s="266"/>
      <c r="L53" s="266"/>
      <c r="N53" s="267"/>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V53" s="244"/>
      <c r="BW53" s="244"/>
      <c r="BX53" s="244"/>
      <c r="BY53" s="244"/>
      <c r="BZ53" s="244"/>
      <c r="CA53" s="244"/>
      <c r="CB53" s="244"/>
      <c r="CC53" s="244"/>
      <c r="CD53" s="244"/>
      <c r="CE53" s="244"/>
      <c r="CF53" s="244"/>
      <c r="CG53" s="244"/>
      <c r="CH53" s="244"/>
      <c r="CI53" s="244"/>
      <c r="CJ53" s="244"/>
      <c r="CK53" s="244"/>
      <c r="CL53" s="244"/>
      <c r="CM53" s="244"/>
      <c r="CN53" s="244"/>
      <c r="CO53" s="244"/>
      <c r="CP53" s="244"/>
      <c r="CQ53" s="244"/>
      <c r="CR53" s="244"/>
      <c r="CS53" s="244"/>
      <c r="CT53" s="244"/>
      <c r="CU53" s="244"/>
      <c r="CV53" s="244"/>
      <c r="CW53" s="244"/>
      <c r="CX53" s="244"/>
      <c r="CY53" s="244"/>
    </row>
    <row r="54" spans="1:103" ht="21" customHeight="1">
      <c r="A54" s="260"/>
      <c r="B54" s="252"/>
      <c r="C54" s="262"/>
      <c r="D54" s="263"/>
      <c r="E54" s="264"/>
      <c r="F54" s="283" t="s">
        <v>13</v>
      </c>
      <c r="G54" s="264"/>
      <c r="H54" s="275">
        <f>SUM(H53:H53)</f>
        <v>251000</v>
      </c>
      <c r="I54" s="259"/>
      <c r="J54" s="259"/>
      <c r="K54" s="266"/>
      <c r="L54" s="266"/>
      <c r="N54" s="267"/>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V54" s="244"/>
      <c r="BW54" s="244"/>
      <c r="BX54" s="244"/>
      <c r="BY54" s="244"/>
      <c r="BZ54" s="244"/>
      <c r="CA54" s="244"/>
      <c r="CB54" s="244"/>
      <c r="CC54" s="244"/>
      <c r="CD54" s="244"/>
      <c r="CE54" s="244"/>
      <c r="CF54" s="244"/>
      <c r="CG54" s="244"/>
      <c r="CH54" s="244"/>
      <c r="CI54" s="244"/>
      <c r="CJ54" s="244"/>
      <c r="CK54" s="244"/>
      <c r="CL54" s="244"/>
      <c r="CM54" s="244"/>
      <c r="CN54" s="244"/>
      <c r="CO54" s="244"/>
      <c r="CP54" s="244"/>
      <c r="CQ54" s="244"/>
      <c r="CR54" s="244"/>
      <c r="CS54" s="244"/>
      <c r="CT54" s="244"/>
      <c r="CU54" s="244"/>
      <c r="CV54" s="244"/>
      <c r="CW54" s="244"/>
      <c r="CX54" s="244"/>
      <c r="CY54" s="244"/>
    </row>
    <row r="55" spans="1:103">
      <c r="A55" s="295"/>
      <c r="B55" s="296"/>
      <c r="C55" s="297"/>
      <c r="D55" s="297"/>
      <c r="F55" s="283" t="s">
        <v>13</v>
      </c>
      <c r="G55" s="264"/>
      <c r="H55" s="275">
        <f>SUM(H54)</f>
        <v>251000</v>
      </c>
      <c r="K55" s="266"/>
      <c r="L55" s="266"/>
      <c r="N55" s="267"/>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c r="BT55" s="244"/>
      <c r="BU55" s="244"/>
      <c r="BV55" s="244"/>
      <c r="BW55" s="244"/>
      <c r="BX55" s="244"/>
      <c r="BY55" s="244"/>
      <c r="BZ55" s="244"/>
      <c r="CA55" s="244"/>
      <c r="CB55" s="244"/>
      <c r="CC55" s="244"/>
      <c r="CD55" s="244"/>
      <c r="CE55" s="244"/>
      <c r="CF55" s="244"/>
      <c r="CG55" s="244"/>
      <c r="CH55" s="244"/>
      <c r="CI55" s="244"/>
      <c r="CJ55" s="244"/>
      <c r="CK55" s="244"/>
      <c r="CL55" s="244"/>
      <c r="CM55" s="244"/>
      <c r="CN55" s="244"/>
      <c r="CO55" s="244"/>
      <c r="CP55" s="244"/>
      <c r="CQ55" s="244"/>
      <c r="CR55" s="244"/>
      <c r="CS55" s="244"/>
      <c r="CT55" s="244"/>
      <c r="CU55" s="244"/>
      <c r="CV55" s="244"/>
      <c r="CW55" s="244"/>
      <c r="CX55" s="244"/>
      <c r="CY55" s="244"/>
    </row>
    <row r="56" spans="1:103">
      <c r="A56" s="295"/>
      <c r="B56" s="296"/>
      <c r="C56" s="297"/>
      <c r="D56" s="297"/>
      <c r="F56" s="298"/>
      <c r="H56" s="299"/>
      <c r="K56" s="266"/>
      <c r="L56" s="266"/>
      <c r="N56" s="267"/>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c r="BT56" s="244"/>
      <c r="BU56" s="244"/>
      <c r="BV56" s="244"/>
      <c r="BW56" s="244"/>
      <c r="BX56" s="244"/>
      <c r="BY56" s="244"/>
      <c r="BZ56" s="244"/>
      <c r="CA56" s="244"/>
      <c r="CB56" s="244"/>
      <c r="CC56" s="244"/>
      <c r="CD56" s="244"/>
      <c r="CE56" s="244"/>
      <c r="CF56" s="244"/>
      <c r="CG56" s="244"/>
      <c r="CH56" s="244"/>
      <c r="CI56" s="244"/>
      <c r="CJ56" s="244"/>
      <c r="CK56" s="244"/>
      <c r="CL56" s="244"/>
      <c r="CM56" s="244"/>
      <c r="CN56" s="244"/>
      <c r="CO56" s="244"/>
      <c r="CP56" s="244"/>
      <c r="CQ56" s="244"/>
      <c r="CR56" s="244"/>
      <c r="CS56" s="244"/>
      <c r="CT56" s="244"/>
      <c r="CU56" s="244"/>
      <c r="CV56" s="244"/>
      <c r="CW56" s="244"/>
      <c r="CX56" s="244"/>
      <c r="CY56" s="244"/>
    </row>
    <row r="57" spans="1:103">
      <c r="A57" s="295"/>
      <c r="B57" s="296"/>
      <c r="C57" s="711" t="s">
        <v>356</v>
      </c>
      <c r="D57" s="711"/>
      <c r="E57" s="711"/>
      <c r="F57" s="711"/>
      <c r="G57" s="264"/>
      <c r="H57" s="275" t="e">
        <f>H20+H24+H28+H34+H41+H47+H51+H54+H55</f>
        <v>#REF!</v>
      </c>
      <c r="K57" s="266"/>
      <c r="L57" s="266"/>
      <c r="N57" s="267"/>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c r="BT57" s="244"/>
      <c r="BU57" s="244"/>
      <c r="BV57" s="244"/>
      <c r="BW57" s="244"/>
      <c r="BX57" s="244"/>
      <c r="BY57" s="244"/>
      <c r="BZ57" s="244"/>
      <c r="CA57" s="244"/>
      <c r="CB57" s="244"/>
      <c r="CC57" s="244"/>
      <c r="CD57" s="244"/>
      <c r="CE57" s="244"/>
      <c r="CF57" s="244"/>
      <c r="CG57" s="244"/>
      <c r="CH57" s="244"/>
      <c r="CI57" s="244"/>
      <c r="CJ57" s="244"/>
      <c r="CK57" s="244"/>
      <c r="CL57" s="244"/>
      <c r="CM57" s="244"/>
      <c r="CN57" s="244"/>
      <c r="CO57" s="244"/>
      <c r="CP57" s="244"/>
      <c r="CQ57" s="244"/>
      <c r="CR57" s="244"/>
      <c r="CS57" s="244"/>
      <c r="CT57" s="244"/>
      <c r="CU57" s="244"/>
      <c r="CV57" s="244"/>
      <c r="CW57" s="244"/>
      <c r="CX57" s="244"/>
      <c r="CY57" s="244"/>
    </row>
    <row r="58" spans="1:103">
      <c r="A58" s="295"/>
      <c r="B58" s="296"/>
      <c r="C58" s="297"/>
      <c r="D58" s="329"/>
      <c r="E58" s="329"/>
      <c r="F58" s="329"/>
      <c r="G58" s="329"/>
      <c r="H58" s="299"/>
      <c r="K58" s="266"/>
      <c r="L58" s="266"/>
      <c r="N58" s="267"/>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c r="BV58" s="244"/>
      <c r="BW58" s="244"/>
      <c r="BX58" s="244"/>
      <c r="BY58" s="244"/>
      <c r="BZ58" s="244"/>
      <c r="CA58" s="244"/>
      <c r="CB58" s="244"/>
      <c r="CC58" s="244"/>
      <c r="CD58" s="244"/>
      <c r="CE58" s="244"/>
      <c r="CF58" s="244"/>
      <c r="CG58" s="244"/>
      <c r="CH58" s="244"/>
      <c r="CI58" s="244"/>
      <c r="CJ58" s="244"/>
      <c r="CK58" s="244"/>
      <c r="CL58" s="244"/>
      <c r="CM58" s="244"/>
      <c r="CN58" s="244"/>
      <c r="CO58" s="244"/>
      <c r="CP58" s="244"/>
      <c r="CQ58" s="244"/>
      <c r="CR58" s="244"/>
      <c r="CS58" s="244"/>
      <c r="CT58" s="244"/>
      <c r="CU58" s="244"/>
      <c r="CV58" s="244"/>
      <c r="CW58" s="244"/>
      <c r="CX58" s="244"/>
      <c r="CY58" s="244"/>
    </row>
    <row r="59" spans="1:103">
      <c r="A59" s="276">
        <v>9</v>
      </c>
      <c r="B59" s="330" t="s">
        <v>426</v>
      </c>
      <c r="C59" s="331"/>
      <c r="D59" s="332"/>
      <c r="E59" s="333"/>
      <c r="F59" s="333"/>
      <c r="G59" s="382"/>
      <c r="H59" s="275"/>
      <c r="K59" s="266"/>
      <c r="L59" s="266"/>
      <c r="N59" s="267"/>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c r="BR59" s="244"/>
      <c r="BS59" s="244"/>
      <c r="BT59" s="244"/>
      <c r="BU59" s="244"/>
      <c r="BV59" s="244"/>
      <c r="BW59" s="244"/>
      <c r="BX59" s="244"/>
      <c r="BY59" s="244"/>
      <c r="BZ59" s="244"/>
      <c r="CA59" s="244"/>
      <c r="CB59" s="244"/>
      <c r="CC59" s="244"/>
      <c r="CD59" s="244"/>
      <c r="CE59" s="244"/>
      <c r="CF59" s="244"/>
      <c r="CG59" s="244"/>
      <c r="CH59" s="244"/>
      <c r="CI59" s="244"/>
      <c r="CJ59" s="244"/>
      <c r="CK59" s="244"/>
      <c r="CL59" s="244"/>
      <c r="CM59" s="244"/>
      <c r="CN59" s="244"/>
      <c r="CO59" s="244"/>
      <c r="CP59" s="244"/>
      <c r="CQ59" s="244"/>
      <c r="CR59" s="244"/>
      <c r="CS59" s="244"/>
      <c r="CT59" s="244"/>
      <c r="CU59" s="244"/>
      <c r="CV59" s="244"/>
      <c r="CW59" s="244"/>
      <c r="CX59" s="244"/>
      <c r="CY59" s="244"/>
    </row>
    <row r="60" spans="1:103">
      <c r="A60" s="260"/>
      <c r="B60" s="294" t="s">
        <v>437</v>
      </c>
      <c r="C60" s="262"/>
      <c r="D60" s="262"/>
      <c r="E60" s="264"/>
      <c r="F60" s="263"/>
      <c r="G60" s="264"/>
      <c r="H60" s="264"/>
      <c r="K60" s="266"/>
      <c r="L60" s="266"/>
      <c r="N60" s="267"/>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c r="BR60" s="244"/>
      <c r="BS60" s="244"/>
      <c r="BT60" s="244"/>
      <c r="BU60" s="244"/>
      <c r="BV60" s="244"/>
      <c r="BW60" s="244"/>
      <c r="BX60" s="244"/>
      <c r="BY60" s="244"/>
      <c r="BZ60" s="244"/>
      <c r="CA60" s="244"/>
      <c r="CB60" s="244"/>
      <c r="CC60" s="244"/>
      <c r="CD60" s="244"/>
      <c r="CE60" s="244"/>
      <c r="CF60" s="244"/>
      <c r="CG60" s="244"/>
      <c r="CH60" s="244"/>
      <c r="CI60" s="244"/>
      <c r="CJ60" s="244"/>
      <c r="CK60" s="244"/>
      <c r="CL60" s="244"/>
      <c r="CM60" s="244"/>
      <c r="CN60" s="244"/>
      <c r="CO60" s="244"/>
      <c r="CP60" s="244"/>
      <c r="CQ60" s="244"/>
      <c r="CR60" s="244"/>
      <c r="CS60" s="244"/>
      <c r="CT60" s="244"/>
      <c r="CU60" s="244"/>
      <c r="CV60" s="244"/>
      <c r="CW60" s="244"/>
      <c r="CX60" s="244"/>
      <c r="CY60" s="244"/>
    </row>
    <row r="61" spans="1:103">
      <c r="A61" s="335">
        <f>A59+0.01</f>
        <v>9.01</v>
      </c>
      <c r="B61" s="238" t="s">
        <v>427</v>
      </c>
      <c r="C61" s="336" t="s">
        <v>127</v>
      </c>
      <c r="D61" s="336">
        <f>31+23</f>
        <v>54</v>
      </c>
      <c r="E61" s="337" t="e">
        <f>+#REF!</f>
        <v>#REF!</v>
      </c>
      <c r="F61" s="337">
        <v>214230</v>
      </c>
      <c r="G61" s="329"/>
      <c r="H61" s="338">
        <f>D61*F61</f>
        <v>11568420</v>
      </c>
      <c r="K61" s="266"/>
      <c r="L61" s="266"/>
      <c r="N61" s="267"/>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c r="BR61" s="244"/>
      <c r="BS61" s="244"/>
      <c r="BT61" s="244"/>
      <c r="BU61" s="244"/>
      <c r="BV61" s="244"/>
      <c r="BW61" s="244"/>
      <c r="BX61" s="244"/>
      <c r="BY61" s="244"/>
      <c r="BZ61" s="244"/>
      <c r="CA61" s="244"/>
      <c r="CB61" s="244"/>
      <c r="CC61" s="244"/>
      <c r="CD61" s="244"/>
      <c r="CE61" s="244"/>
      <c r="CF61" s="244"/>
      <c r="CG61" s="244"/>
      <c r="CH61" s="244"/>
      <c r="CI61" s="244"/>
      <c r="CJ61" s="244"/>
      <c r="CK61" s="244"/>
      <c r="CL61" s="244"/>
      <c r="CM61" s="244"/>
      <c r="CN61" s="244"/>
      <c r="CO61" s="244"/>
      <c r="CP61" s="244"/>
      <c r="CQ61" s="244"/>
      <c r="CR61" s="244"/>
      <c r="CS61" s="244"/>
      <c r="CT61" s="244"/>
      <c r="CU61" s="244"/>
      <c r="CV61" s="244"/>
      <c r="CW61" s="244"/>
      <c r="CX61" s="244"/>
      <c r="CY61" s="244"/>
    </row>
    <row r="62" spans="1:103">
      <c r="A62" s="339">
        <f t="shared" ref="A62:A70" si="4">A61+0.01</f>
        <v>9.02</v>
      </c>
      <c r="B62" s="239" t="s">
        <v>428</v>
      </c>
      <c r="C62" s="340" t="s">
        <v>127</v>
      </c>
      <c r="D62" s="332">
        <v>0</v>
      </c>
      <c r="E62" s="333" t="e">
        <f>+#REF!</f>
        <v>#REF!</v>
      </c>
      <c r="F62" s="333">
        <v>158330</v>
      </c>
      <c r="G62" s="329"/>
      <c r="H62" s="265">
        <f t="shared" ref="H62:H70" si="5">D62*F62</f>
        <v>0</v>
      </c>
      <c r="K62" s="266"/>
      <c r="L62" s="266"/>
      <c r="N62" s="267"/>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c r="BR62" s="244"/>
      <c r="BS62" s="244"/>
      <c r="BT62" s="244"/>
      <c r="BU62" s="244"/>
      <c r="BV62" s="244"/>
      <c r="BW62" s="244"/>
      <c r="BX62" s="244"/>
      <c r="BY62" s="244"/>
      <c r="BZ62" s="244"/>
      <c r="CA62" s="244"/>
      <c r="CB62" s="244"/>
      <c r="CC62" s="244"/>
      <c r="CD62" s="244"/>
      <c r="CE62" s="244"/>
      <c r="CF62" s="244"/>
      <c r="CG62" s="244"/>
      <c r="CH62" s="244"/>
      <c r="CI62" s="244"/>
      <c r="CJ62" s="244"/>
      <c r="CK62" s="244"/>
      <c r="CL62" s="244"/>
      <c r="CM62" s="244"/>
      <c r="CN62" s="244"/>
      <c r="CO62" s="244"/>
      <c r="CP62" s="244"/>
      <c r="CQ62" s="244"/>
      <c r="CR62" s="244"/>
      <c r="CS62" s="244"/>
      <c r="CT62" s="244"/>
      <c r="CU62" s="244"/>
      <c r="CV62" s="244"/>
      <c r="CW62" s="244"/>
      <c r="CX62" s="244"/>
      <c r="CY62" s="244"/>
    </row>
    <row r="63" spans="1:103">
      <c r="A63" s="339">
        <f t="shared" si="4"/>
        <v>9.0299999999999994</v>
      </c>
      <c r="B63" s="236" t="s">
        <v>429</v>
      </c>
      <c r="C63" s="340" t="s">
        <v>127</v>
      </c>
      <c r="D63" s="332">
        <f>37+18</f>
        <v>55</v>
      </c>
      <c r="E63" s="341" t="str">
        <f>+F47</f>
        <v>SUBTOTAL</v>
      </c>
      <c r="F63" s="342">
        <v>56230</v>
      </c>
      <c r="G63" s="329"/>
      <c r="H63" s="265">
        <f t="shared" si="5"/>
        <v>3092650</v>
      </c>
      <c r="K63" s="266"/>
      <c r="L63" s="266"/>
      <c r="N63" s="267"/>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c r="BR63" s="244"/>
      <c r="BS63" s="244"/>
      <c r="BT63" s="244"/>
      <c r="BU63" s="244"/>
      <c r="BV63" s="244"/>
      <c r="BW63" s="244"/>
      <c r="BX63" s="244"/>
      <c r="BY63" s="244"/>
      <c r="BZ63" s="244"/>
      <c r="CA63" s="244"/>
      <c r="CB63" s="244"/>
      <c r="CC63" s="244"/>
      <c r="CD63" s="244"/>
      <c r="CE63" s="244"/>
      <c r="CF63" s="244"/>
      <c r="CG63" s="244"/>
      <c r="CH63" s="244"/>
      <c r="CI63" s="244"/>
      <c r="CJ63" s="244"/>
      <c r="CK63" s="244"/>
      <c r="CL63" s="244"/>
      <c r="CM63" s="244"/>
      <c r="CN63" s="244"/>
      <c r="CO63" s="244"/>
      <c r="CP63" s="244"/>
      <c r="CQ63" s="244"/>
      <c r="CR63" s="244"/>
      <c r="CS63" s="244"/>
      <c r="CT63" s="244"/>
      <c r="CU63" s="244"/>
      <c r="CV63" s="244"/>
      <c r="CW63" s="244"/>
      <c r="CX63" s="244"/>
      <c r="CY63" s="244"/>
    </row>
    <row r="64" spans="1:103">
      <c r="A64" s="339">
        <f t="shared" si="4"/>
        <v>9.0399999999999991</v>
      </c>
      <c r="B64" s="237" t="s">
        <v>430</v>
      </c>
      <c r="C64" s="340" t="s">
        <v>127</v>
      </c>
      <c r="D64" s="332">
        <f>28+1</f>
        <v>29</v>
      </c>
      <c r="E64" s="341" t="e">
        <f>+#REF!</f>
        <v>#REF!</v>
      </c>
      <c r="F64" s="342">
        <v>161994</v>
      </c>
      <c r="G64" s="329"/>
      <c r="H64" s="265">
        <f t="shared" si="5"/>
        <v>4697826</v>
      </c>
      <c r="K64" s="266"/>
      <c r="L64" s="266"/>
      <c r="N64" s="267"/>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c r="BT64" s="244"/>
      <c r="BU64" s="244"/>
      <c r="BV64" s="244"/>
      <c r="BW64" s="244"/>
      <c r="BX64" s="244"/>
      <c r="BY64" s="244"/>
      <c r="BZ64" s="244"/>
      <c r="CA64" s="244"/>
      <c r="CB64" s="244"/>
      <c r="CC64" s="244"/>
      <c r="CD64" s="244"/>
      <c r="CE64" s="244"/>
      <c r="CF64" s="244"/>
      <c r="CG64" s="244"/>
      <c r="CH64" s="244"/>
      <c r="CI64" s="244"/>
      <c r="CJ64" s="244"/>
      <c r="CK64" s="244"/>
      <c r="CL64" s="244"/>
      <c r="CM64" s="244"/>
      <c r="CN64" s="244"/>
      <c r="CO64" s="244"/>
      <c r="CP64" s="244"/>
      <c r="CQ64" s="244"/>
      <c r="CR64" s="244"/>
      <c r="CS64" s="244"/>
      <c r="CT64" s="244"/>
      <c r="CU64" s="244"/>
      <c r="CV64" s="244"/>
      <c r="CW64" s="244"/>
      <c r="CX64" s="244"/>
      <c r="CY64" s="244"/>
    </row>
    <row r="65" spans="1:103">
      <c r="A65" s="339">
        <f t="shared" si="4"/>
        <v>9.0499999999999989</v>
      </c>
      <c r="B65" s="236" t="s">
        <v>431</v>
      </c>
      <c r="C65" s="340" t="s">
        <v>127</v>
      </c>
      <c r="D65" s="332">
        <v>0</v>
      </c>
      <c r="E65" s="341" t="e">
        <f>+#REF!</f>
        <v>#REF!</v>
      </c>
      <c r="F65" s="342">
        <v>60000</v>
      </c>
      <c r="G65" s="329"/>
      <c r="H65" s="265">
        <f t="shared" si="5"/>
        <v>0</v>
      </c>
      <c r="K65" s="266"/>
      <c r="L65" s="266"/>
      <c r="N65" s="267"/>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S65" s="244"/>
      <c r="CT65" s="244"/>
      <c r="CU65" s="244"/>
      <c r="CV65" s="244"/>
      <c r="CW65" s="244"/>
      <c r="CX65" s="244"/>
      <c r="CY65" s="244"/>
    </row>
    <row r="66" spans="1:103">
      <c r="A66" s="339">
        <f t="shared" si="4"/>
        <v>9.0599999999999987</v>
      </c>
      <c r="B66" s="232" t="s">
        <v>432</v>
      </c>
      <c r="C66" s="340" t="s">
        <v>127</v>
      </c>
      <c r="D66" s="332">
        <v>0</v>
      </c>
      <c r="E66" s="333" t="e">
        <f>#REF!</f>
        <v>#REF!</v>
      </c>
      <c r="F66" s="333">
        <v>20000</v>
      </c>
      <c r="G66" s="329"/>
      <c r="H66" s="265">
        <f t="shared" si="5"/>
        <v>0</v>
      </c>
      <c r="K66" s="266"/>
      <c r="L66" s="266"/>
      <c r="N66" s="267"/>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c r="BT66" s="244"/>
      <c r="BU66" s="244"/>
      <c r="BV66" s="244"/>
      <c r="BW66" s="244"/>
      <c r="BX66" s="244"/>
      <c r="BY66" s="244"/>
      <c r="BZ66" s="244"/>
      <c r="CA66" s="244"/>
      <c r="CB66" s="244"/>
      <c r="CC66" s="244"/>
      <c r="CD66" s="244"/>
      <c r="CE66" s="244"/>
      <c r="CF66" s="244"/>
      <c r="CG66" s="244"/>
      <c r="CH66" s="244"/>
      <c r="CI66" s="244"/>
      <c r="CJ66" s="244"/>
      <c r="CK66" s="244"/>
      <c r="CL66" s="244"/>
      <c r="CM66" s="244"/>
      <c r="CN66" s="244"/>
      <c r="CO66" s="244"/>
      <c r="CP66" s="244"/>
      <c r="CQ66" s="244"/>
      <c r="CR66" s="244"/>
      <c r="CS66" s="244"/>
      <c r="CT66" s="244"/>
      <c r="CU66" s="244"/>
      <c r="CV66" s="244"/>
      <c r="CW66" s="244"/>
      <c r="CX66" s="244"/>
      <c r="CY66" s="244"/>
    </row>
    <row r="67" spans="1:103">
      <c r="A67" s="339">
        <f t="shared" si="4"/>
        <v>9.0699999999999985</v>
      </c>
      <c r="B67" s="232" t="s">
        <v>433</v>
      </c>
      <c r="C67" s="340" t="s">
        <v>127</v>
      </c>
      <c r="D67" s="332">
        <v>0</v>
      </c>
      <c r="E67" s="333" t="e">
        <f>+#REF!</f>
        <v>#REF!</v>
      </c>
      <c r="F67" s="333">
        <v>40000</v>
      </c>
      <c r="G67" s="329"/>
      <c r="H67" s="265">
        <f t="shared" si="5"/>
        <v>0</v>
      </c>
      <c r="K67" s="266"/>
      <c r="L67" s="266"/>
      <c r="N67" s="267"/>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c r="BR67" s="244"/>
      <c r="BS67" s="244"/>
      <c r="BT67" s="244"/>
      <c r="BU67" s="244"/>
      <c r="BV67" s="244"/>
      <c r="BW67" s="244"/>
      <c r="BX67" s="244"/>
      <c r="BY67" s="244"/>
      <c r="BZ67" s="244"/>
      <c r="CA67" s="244"/>
      <c r="CB67" s="244"/>
      <c r="CC67" s="244"/>
      <c r="CD67" s="244"/>
      <c r="CE67" s="244"/>
      <c r="CF67" s="244"/>
      <c r="CG67" s="244"/>
      <c r="CH67" s="244"/>
      <c r="CI67" s="244"/>
      <c r="CJ67" s="244"/>
      <c r="CK67" s="244"/>
      <c r="CL67" s="244"/>
      <c r="CM67" s="244"/>
      <c r="CN67" s="244"/>
      <c r="CO67" s="244"/>
      <c r="CP67" s="244"/>
      <c r="CQ67" s="244"/>
      <c r="CR67" s="244"/>
      <c r="CS67" s="244"/>
      <c r="CT67" s="244"/>
      <c r="CU67" s="244"/>
      <c r="CV67" s="244"/>
      <c r="CW67" s="244"/>
      <c r="CX67" s="244"/>
      <c r="CY67" s="244"/>
    </row>
    <row r="68" spans="1:103">
      <c r="A68" s="339">
        <f t="shared" si="4"/>
        <v>9.0799999999999983</v>
      </c>
      <c r="B68" s="232" t="s">
        <v>436</v>
      </c>
      <c r="C68" s="340" t="s">
        <v>127</v>
      </c>
      <c r="D68" s="332">
        <v>0</v>
      </c>
      <c r="E68" s="333" t="e">
        <f>+#REF!</f>
        <v>#REF!</v>
      </c>
      <c r="F68" s="333">
        <v>559933</v>
      </c>
      <c r="G68" s="329"/>
      <c r="H68" s="265">
        <f t="shared" si="5"/>
        <v>0</v>
      </c>
      <c r="K68" s="266"/>
      <c r="L68" s="266"/>
      <c r="N68" s="267"/>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c r="BT68" s="244"/>
      <c r="BU68" s="244"/>
      <c r="BV68" s="244"/>
      <c r="BW68" s="244"/>
      <c r="BX68" s="244"/>
      <c r="BY68" s="244"/>
      <c r="BZ68" s="244"/>
      <c r="CA68" s="244"/>
      <c r="CB68" s="244"/>
      <c r="CC68" s="244"/>
      <c r="CD68" s="244"/>
      <c r="CE68" s="244"/>
      <c r="CF68" s="244"/>
      <c r="CG68" s="244"/>
      <c r="CH68" s="244"/>
      <c r="CI68" s="244"/>
      <c r="CJ68" s="244"/>
      <c r="CK68" s="244"/>
      <c r="CL68" s="244"/>
      <c r="CM68" s="244"/>
      <c r="CN68" s="244"/>
      <c r="CO68" s="244"/>
      <c r="CP68" s="244"/>
      <c r="CQ68" s="244"/>
      <c r="CR68" s="244"/>
      <c r="CS68" s="244"/>
      <c r="CT68" s="244"/>
      <c r="CU68" s="244"/>
      <c r="CV68" s="244"/>
      <c r="CW68" s="244"/>
      <c r="CX68" s="244"/>
      <c r="CY68" s="244"/>
    </row>
    <row r="69" spans="1:103">
      <c r="A69" s="339">
        <f t="shared" si="4"/>
        <v>9.0899999999999981</v>
      </c>
      <c r="B69" s="232" t="s">
        <v>435</v>
      </c>
      <c r="C69" s="340" t="s">
        <v>127</v>
      </c>
      <c r="D69" s="332">
        <v>1</v>
      </c>
      <c r="E69" s="333" t="e">
        <f>+#REF!</f>
        <v>#REF!</v>
      </c>
      <c r="F69" s="333">
        <v>800000</v>
      </c>
      <c r="G69" s="329"/>
      <c r="H69" s="265">
        <f t="shared" si="5"/>
        <v>800000</v>
      </c>
      <c r="K69" s="266"/>
      <c r="L69" s="266"/>
      <c r="N69" s="267"/>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c r="BR69" s="244"/>
      <c r="BS69" s="244"/>
      <c r="BT69" s="244"/>
      <c r="BU69" s="244"/>
      <c r="BV69" s="244"/>
      <c r="BW69" s="244"/>
      <c r="BX69" s="244"/>
      <c r="BY69" s="244"/>
      <c r="BZ69" s="244"/>
      <c r="CA69" s="244"/>
      <c r="CB69" s="244"/>
      <c r="CC69" s="244"/>
      <c r="CD69" s="244"/>
      <c r="CE69" s="244"/>
      <c r="CF69" s="244"/>
      <c r="CG69" s="244"/>
      <c r="CH69" s="244"/>
      <c r="CI69" s="244"/>
      <c r="CJ69" s="244"/>
      <c r="CK69" s="244"/>
      <c r="CL69" s="244"/>
      <c r="CM69" s="244"/>
      <c r="CN69" s="244"/>
      <c r="CO69" s="244"/>
      <c r="CP69" s="244"/>
      <c r="CQ69" s="244"/>
      <c r="CR69" s="244"/>
      <c r="CS69" s="244"/>
      <c r="CT69" s="244"/>
      <c r="CU69" s="244"/>
      <c r="CV69" s="244"/>
      <c r="CW69" s="244"/>
      <c r="CX69" s="244"/>
      <c r="CY69" s="244"/>
    </row>
    <row r="70" spans="1:103">
      <c r="A70" s="339">
        <f t="shared" si="4"/>
        <v>9.0999999999999979</v>
      </c>
      <c r="B70" s="232" t="s">
        <v>434</v>
      </c>
      <c r="C70" s="340" t="s">
        <v>127</v>
      </c>
      <c r="D70" s="332">
        <v>0</v>
      </c>
      <c r="E70" s="333" t="e">
        <f>#REF!</f>
        <v>#REF!</v>
      </c>
      <c r="F70" s="333">
        <v>408740</v>
      </c>
      <c r="G70" s="329"/>
      <c r="H70" s="265">
        <f t="shared" si="5"/>
        <v>0</v>
      </c>
      <c r="K70" s="266"/>
      <c r="L70" s="266"/>
      <c r="N70" s="267"/>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4"/>
      <c r="BX70" s="244"/>
      <c r="BY70" s="244"/>
      <c r="BZ70" s="244"/>
      <c r="CA70" s="244"/>
      <c r="CB70" s="244"/>
      <c r="CC70" s="244"/>
      <c r="CD70" s="244"/>
      <c r="CE70" s="244"/>
      <c r="CF70" s="244"/>
      <c r="CG70" s="244"/>
      <c r="CH70" s="244"/>
      <c r="CI70" s="244"/>
      <c r="CJ70" s="244"/>
      <c r="CK70" s="244"/>
      <c r="CL70" s="244"/>
      <c r="CM70" s="244"/>
      <c r="CN70" s="244"/>
      <c r="CO70" s="244"/>
      <c r="CP70" s="244"/>
      <c r="CQ70" s="244"/>
      <c r="CR70" s="244"/>
      <c r="CS70" s="244"/>
      <c r="CT70" s="244"/>
      <c r="CU70" s="244"/>
      <c r="CV70" s="244"/>
      <c r="CW70" s="244"/>
      <c r="CX70" s="244"/>
      <c r="CY70" s="244"/>
    </row>
    <row r="71" spans="1:103">
      <c r="A71" s="260"/>
      <c r="B71" s="233" t="s">
        <v>424</v>
      </c>
      <c r="C71" s="345"/>
      <c r="D71" s="346"/>
      <c r="E71" s="347"/>
      <c r="F71" s="347"/>
      <c r="G71" s="329"/>
      <c r="H71" s="275">
        <f>SUM(H61:H70)</f>
        <v>20158896</v>
      </c>
      <c r="K71" s="266"/>
      <c r="L71" s="266"/>
      <c r="N71" s="267"/>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4"/>
      <c r="BX71" s="244"/>
      <c r="BY71" s="244"/>
      <c r="BZ71" s="244"/>
      <c r="CA71" s="244"/>
      <c r="CB71" s="244"/>
      <c r="CC71" s="244"/>
      <c r="CD71" s="244"/>
      <c r="CE71" s="244"/>
      <c r="CF71" s="244"/>
      <c r="CG71" s="244"/>
      <c r="CH71" s="244"/>
      <c r="CI71" s="244"/>
      <c r="CJ71" s="244"/>
      <c r="CK71" s="244"/>
      <c r="CL71" s="244"/>
      <c r="CM71" s="244"/>
      <c r="CN71" s="244"/>
      <c r="CO71" s="244"/>
      <c r="CP71" s="244"/>
      <c r="CQ71" s="244"/>
      <c r="CR71" s="244"/>
      <c r="CS71" s="244"/>
      <c r="CT71" s="244"/>
      <c r="CU71" s="244"/>
      <c r="CV71" s="244"/>
      <c r="CW71" s="244"/>
      <c r="CX71" s="244"/>
      <c r="CY71" s="244"/>
    </row>
    <row r="72" spans="1:103">
      <c r="A72" s="348"/>
      <c r="B72" s="231"/>
      <c r="C72" s="344"/>
      <c r="D72" s="344"/>
      <c r="E72" s="349"/>
      <c r="F72" s="349"/>
      <c r="G72" s="329"/>
      <c r="H72" s="299"/>
      <c r="K72" s="266"/>
      <c r="L72" s="266"/>
      <c r="N72" s="267"/>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c r="BR72" s="244"/>
      <c r="BS72" s="244"/>
      <c r="BT72" s="244"/>
      <c r="BU72" s="244"/>
      <c r="BV72" s="244"/>
      <c r="BW72" s="244"/>
      <c r="BX72" s="244"/>
      <c r="BY72" s="244"/>
      <c r="BZ72" s="244"/>
      <c r="CA72" s="244"/>
      <c r="CB72" s="244"/>
      <c r="CC72" s="244"/>
      <c r="CD72" s="244"/>
      <c r="CE72" s="244"/>
      <c r="CF72" s="244"/>
      <c r="CG72" s="244"/>
      <c r="CH72" s="244"/>
      <c r="CI72" s="244"/>
      <c r="CJ72" s="244"/>
      <c r="CK72" s="244"/>
      <c r="CL72" s="244"/>
      <c r="CM72" s="244"/>
      <c r="CN72" s="244"/>
      <c r="CO72" s="244"/>
      <c r="CP72" s="244"/>
      <c r="CQ72" s="244"/>
      <c r="CR72" s="244"/>
      <c r="CS72" s="244"/>
      <c r="CT72" s="244"/>
      <c r="CU72" s="244"/>
      <c r="CV72" s="244"/>
      <c r="CW72" s="244"/>
      <c r="CX72" s="244"/>
      <c r="CY72" s="244"/>
    </row>
    <row r="73" spans="1:103">
      <c r="A73" s="260"/>
      <c r="B73" s="351" t="s">
        <v>425</v>
      </c>
      <c r="C73" s="346"/>
      <c r="D73" s="346"/>
      <c r="E73" s="333"/>
      <c r="F73" s="347"/>
      <c r="G73" s="382"/>
      <c r="H73" s="275">
        <f>H71</f>
        <v>20158896</v>
      </c>
      <c r="K73" s="266"/>
      <c r="L73" s="266"/>
      <c r="N73" s="267"/>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c r="BR73" s="244"/>
      <c r="BS73" s="244"/>
      <c r="BT73" s="244"/>
      <c r="BU73" s="244"/>
      <c r="BV73" s="244"/>
      <c r="BW73" s="244"/>
      <c r="BX73" s="244"/>
      <c r="BY73" s="244"/>
      <c r="BZ73" s="244"/>
      <c r="CA73" s="244"/>
      <c r="CB73" s="244"/>
      <c r="CC73" s="244"/>
      <c r="CD73" s="244"/>
      <c r="CE73" s="244"/>
      <c r="CF73" s="244"/>
      <c r="CG73" s="244"/>
      <c r="CH73" s="244"/>
      <c r="CI73" s="244"/>
      <c r="CJ73" s="244"/>
      <c r="CK73" s="244"/>
      <c r="CL73" s="244"/>
      <c r="CM73" s="244"/>
      <c r="CN73" s="244"/>
      <c r="CO73" s="244"/>
      <c r="CP73" s="244"/>
      <c r="CQ73" s="244"/>
      <c r="CR73" s="244"/>
      <c r="CS73" s="244"/>
      <c r="CT73" s="244"/>
      <c r="CU73" s="244"/>
      <c r="CV73" s="244"/>
      <c r="CW73" s="244"/>
      <c r="CX73" s="244"/>
      <c r="CY73" s="244"/>
    </row>
    <row r="74" spans="1:103">
      <c r="A74" s="295"/>
      <c r="B74" s="296"/>
      <c r="C74" s="297"/>
      <c r="D74" s="297"/>
      <c r="F74" s="298"/>
      <c r="H74" s="352"/>
      <c r="K74" s="266"/>
      <c r="L74" s="266"/>
      <c r="N74" s="267"/>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V74" s="244"/>
      <c r="BW74" s="244"/>
      <c r="BX74" s="244"/>
      <c r="BY74" s="244"/>
      <c r="BZ74" s="244"/>
      <c r="CA74" s="244"/>
      <c r="CB74" s="244"/>
      <c r="CC74" s="244"/>
      <c r="CD74" s="244"/>
      <c r="CE74" s="244"/>
      <c r="CF74" s="244"/>
      <c r="CG74" s="244"/>
      <c r="CH74" s="244"/>
      <c r="CI74" s="244"/>
      <c r="CJ74" s="244"/>
      <c r="CK74" s="244"/>
      <c r="CL74" s="244"/>
      <c r="CM74" s="244"/>
      <c r="CN74" s="244"/>
      <c r="CO74" s="244"/>
      <c r="CP74" s="244"/>
      <c r="CQ74" s="244"/>
      <c r="CR74" s="244"/>
      <c r="CS74" s="244"/>
      <c r="CT74" s="244"/>
      <c r="CU74" s="244"/>
      <c r="CV74" s="244"/>
      <c r="CW74" s="244"/>
      <c r="CX74" s="244"/>
      <c r="CY74" s="244"/>
    </row>
    <row r="75" spans="1:103">
      <c r="A75" s="244"/>
      <c r="B75" s="244"/>
      <c r="C75" s="244"/>
      <c r="D75" s="297"/>
      <c r="E75" s="248"/>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V75" s="244"/>
      <c r="BW75" s="244"/>
      <c r="BX75" s="244"/>
      <c r="BY75" s="244"/>
      <c r="BZ75" s="244"/>
      <c r="CA75" s="244"/>
      <c r="CB75" s="244"/>
      <c r="CC75" s="244"/>
      <c r="CD75" s="244"/>
      <c r="CE75" s="244"/>
      <c r="CF75" s="244"/>
      <c r="CG75" s="244"/>
      <c r="CH75" s="244"/>
      <c r="CI75" s="244"/>
      <c r="CJ75" s="244"/>
      <c r="CK75" s="244"/>
      <c r="CL75" s="244"/>
      <c r="CM75" s="244"/>
      <c r="CN75" s="244"/>
      <c r="CO75" s="244"/>
      <c r="CP75" s="244"/>
      <c r="CQ75" s="244"/>
      <c r="CR75" s="244"/>
      <c r="CS75" s="244"/>
      <c r="CT75" s="244"/>
      <c r="CU75" s="244"/>
      <c r="CV75" s="244"/>
      <c r="CW75" s="244"/>
      <c r="CX75" s="244"/>
      <c r="CY75" s="244"/>
    </row>
    <row r="76" spans="1:103">
      <c r="A76" s="353" t="s">
        <v>261</v>
      </c>
      <c r="B76" s="354"/>
      <c r="C76" s="355"/>
      <c r="D76" s="356"/>
      <c r="F76" s="357" t="e">
        <f>H73+H57</f>
        <v>#REF!</v>
      </c>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V76" s="244"/>
      <c r="BW76" s="244"/>
      <c r="BX76" s="244"/>
      <c r="BY76" s="244"/>
      <c r="BZ76" s="244"/>
      <c r="CA76" s="244"/>
      <c r="CB76" s="244"/>
      <c r="CC76" s="244"/>
      <c r="CD76" s="244"/>
      <c r="CE76" s="244"/>
      <c r="CF76" s="244"/>
      <c r="CG76" s="244"/>
      <c r="CH76" s="244"/>
      <c r="CI76" s="244"/>
      <c r="CJ76" s="244"/>
      <c r="CK76" s="244"/>
      <c r="CL76" s="244"/>
      <c r="CM76" s="244"/>
      <c r="CN76" s="244"/>
      <c r="CO76" s="244"/>
      <c r="CP76" s="244"/>
      <c r="CQ76" s="244"/>
      <c r="CR76" s="244"/>
      <c r="CS76" s="244"/>
      <c r="CT76" s="244"/>
      <c r="CU76" s="244"/>
      <c r="CV76" s="244"/>
      <c r="CW76" s="244"/>
      <c r="CX76" s="244"/>
      <c r="CY76" s="244"/>
    </row>
    <row r="77" spans="1:103">
      <c r="A77" s="353" t="s">
        <v>346</v>
      </c>
      <c r="B77" s="358"/>
      <c r="C77" s="359"/>
      <c r="D77" s="356"/>
      <c r="F77" s="357" t="e">
        <f>0.25*F76</f>
        <v>#REF!</v>
      </c>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4"/>
      <c r="BX77" s="244"/>
      <c r="BY77" s="244"/>
      <c r="BZ77" s="244"/>
      <c r="CA77" s="244"/>
      <c r="CB77" s="244"/>
      <c r="CC77" s="244"/>
      <c r="CD77" s="244"/>
      <c r="CE77" s="244"/>
      <c r="CF77" s="244"/>
      <c r="CG77" s="244"/>
      <c r="CH77" s="244"/>
      <c r="CI77" s="244"/>
      <c r="CJ77" s="244"/>
      <c r="CK77" s="244"/>
      <c r="CL77" s="244"/>
      <c r="CM77" s="244"/>
      <c r="CN77" s="244"/>
      <c r="CO77" s="244"/>
      <c r="CP77" s="244"/>
      <c r="CQ77" s="244"/>
      <c r="CR77" s="244"/>
      <c r="CS77" s="244"/>
      <c r="CT77" s="244"/>
      <c r="CU77" s="244"/>
      <c r="CV77" s="244"/>
      <c r="CW77" s="244"/>
      <c r="CX77" s="244"/>
      <c r="CY77" s="244"/>
    </row>
    <row r="78" spans="1:103">
      <c r="A78" s="353" t="s">
        <v>263</v>
      </c>
      <c r="B78" s="358"/>
      <c r="C78" s="359"/>
      <c r="D78" s="356"/>
      <c r="F78" s="357" t="e">
        <f>SUM(F76:F77)</f>
        <v>#REF!</v>
      </c>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4"/>
      <c r="BX78" s="244"/>
      <c r="BY78" s="244"/>
      <c r="BZ78" s="244"/>
      <c r="CA78" s="244"/>
      <c r="CB78" s="244"/>
      <c r="CC78" s="244"/>
      <c r="CD78" s="244"/>
      <c r="CE78" s="244"/>
      <c r="CF78" s="244"/>
      <c r="CG78" s="244"/>
      <c r="CH78" s="244"/>
      <c r="CI78" s="244"/>
      <c r="CJ78" s="244"/>
      <c r="CK78" s="244"/>
      <c r="CL78" s="244"/>
      <c r="CM78" s="244"/>
      <c r="CN78" s="244"/>
      <c r="CO78" s="244"/>
      <c r="CP78" s="244"/>
      <c r="CQ78" s="244"/>
      <c r="CR78" s="244"/>
      <c r="CS78" s="244"/>
      <c r="CT78" s="244"/>
      <c r="CU78" s="244"/>
      <c r="CV78" s="244"/>
      <c r="CW78" s="244"/>
      <c r="CX78" s="244"/>
      <c r="CY78" s="244"/>
    </row>
    <row r="79" spans="1:103">
      <c r="A79" s="353" t="s">
        <v>264</v>
      </c>
      <c r="B79" s="358"/>
      <c r="C79" s="359"/>
      <c r="D79" s="356"/>
      <c r="F79" s="357" t="e">
        <f>0.05*0.16*F76</f>
        <v>#REF!</v>
      </c>
      <c r="K79" s="230"/>
      <c r="L79" s="360"/>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V79" s="244"/>
      <c r="BW79" s="244"/>
      <c r="BX79" s="244"/>
      <c r="BY79" s="244"/>
      <c r="BZ79" s="244"/>
      <c r="CA79" s="244"/>
      <c r="CB79" s="244"/>
      <c r="CC79" s="244"/>
      <c r="CD79" s="244"/>
      <c r="CE79" s="244"/>
      <c r="CF79" s="244"/>
      <c r="CG79" s="244"/>
      <c r="CH79" s="244"/>
      <c r="CI79" s="244"/>
      <c r="CJ79" s="244"/>
      <c r="CK79" s="244"/>
      <c r="CL79" s="244"/>
      <c r="CM79" s="244"/>
      <c r="CN79" s="244"/>
      <c r="CO79" s="244"/>
      <c r="CP79" s="244"/>
      <c r="CQ79" s="244"/>
      <c r="CR79" s="244"/>
      <c r="CS79" s="244"/>
      <c r="CT79" s="244"/>
      <c r="CU79" s="244"/>
      <c r="CV79" s="244"/>
      <c r="CW79" s="244"/>
      <c r="CX79" s="244"/>
      <c r="CY79" s="244"/>
    </row>
    <row r="80" spans="1:103">
      <c r="A80" s="353" t="s">
        <v>265</v>
      </c>
      <c r="B80" s="358"/>
      <c r="C80" s="359"/>
      <c r="D80" s="356"/>
      <c r="F80" s="357" t="e">
        <f>F79+F78</f>
        <v>#REF!</v>
      </c>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4"/>
      <c r="BR80" s="244"/>
      <c r="BS80" s="244"/>
      <c r="BT80" s="244"/>
      <c r="BU80" s="244"/>
      <c r="BV80" s="244"/>
      <c r="BW80" s="244"/>
      <c r="BX80" s="244"/>
      <c r="BY80" s="244"/>
      <c r="BZ80" s="244"/>
      <c r="CA80" s="244"/>
      <c r="CB80" s="244"/>
      <c r="CC80" s="244"/>
      <c r="CD80" s="244"/>
      <c r="CE80" s="244"/>
      <c r="CF80" s="244"/>
      <c r="CG80" s="244"/>
      <c r="CH80" s="244"/>
      <c r="CI80" s="244"/>
      <c r="CJ80" s="244"/>
      <c r="CK80" s="244"/>
      <c r="CL80" s="244"/>
      <c r="CM80" s="244"/>
      <c r="CN80" s="244"/>
      <c r="CO80" s="244"/>
      <c r="CP80" s="244"/>
      <c r="CQ80" s="244"/>
      <c r="CR80" s="244"/>
      <c r="CS80" s="244"/>
      <c r="CT80" s="244"/>
      <c r="CU80" s="244"/>
      <c r="CV80" s="244"/>
      <c r="CW80" s="244"/>
      <c r="CX80" s="244"/>
      <c r="CY80" s="244"/>
    </row>
    <row r="81" spans="1:103">
      <c r="F81" s="291"/>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P81" s="244"/>
      <c r="BQ81" s="244"/>
      <c r="BR81" s="244"/>
      <c r="BS81" s="244"/>
      <c r="BT81" s="244"/>
      <c r="BU81" s="244"/>
      <c r="BV81" s="244"/>
      <c r="BW81" s="244"/>
      <c r="BX81" s="244"/>
      <c r="BY81" s="244"/>
      <c r="BZ81" s="244"/>
      <c r="CA81" s="244"/>
      <c r="CB81" s="244"/>
      <c r="CC81" s="244"/>
      <c r="CD81" s="244"/>
      <c r="CE81" s="244"/>
      <c r="CF81" s="244"/>
      <c r="CG81" s="244"/>
      <c r="CH81" s="244"/>
      <c r="CI81" s="244"/>
      <c r="CJ81" s="244"/>
      <c r="CK81" s="244"/>
      <c r="CL81" s="244"/>
      <c r="CM81" s="244"/>
      <c r="CN81" s="244"/>
      <c r="CO81" s="244"/>
      <c r="CP81" s="244"/>
      <c r="CQ81" s="244"/>
      <c r="CR81" s="244"/>
      <c r="CS81" s="244"/>
      <c r="CT81" s="244"/>
      <c r="CU81" s="244"/>
      <c r="CV81" s="244"/>
      <c r="CW81" s="244"/>
      <c r="CX81" s="244"/>
      <c r="CY81" s="244"/>
    </row>
    <row r="83" spans="1:103">
      <c r="B83" s="400" t="s">
        <v>463</v>
      </c>
      <c r="F83" s="357" t="e">
        <f>F80+'AREA DE SINDICATO TALLER DEPOS'!F82+'AREA DE MANTENIMIENTO'!F73+'PRESUPUESTO PARA LICITAR1'!F161</f>
        <v>#REF!</v>
      </c>
    </row>
    <row r="85" spans="1:103">
      <c r="A85" s="362" t="s">
        <v>445</v>
      </c>
      <c r="B85" s="363"/>
      <c r="C85" s="364"/>
      <c r="D85" s="365" t="s">
        <v>449</v>
      </c>
      <c r="E85" s="362"/>
      <c r="F85" s="366"/>
      <c r="G85" s="367"/>
      <c r="H85" s="367"/>
      <c r="I85" s="368"/>
      <c r="J85" s="368"/>
      <c r="K85" s="369"/>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c r="BO85" s="244"/>
      <c r="BP85" s="244"/>
      <c r="BQ85" s="244"/>
      <c r="BR85" s="244"/>
      <c r="BS85" s="244"/>
      <c r="BT85" s="244"/>
      <c r="BU85" s="244"/>
      <c r="BV85" s="244"/>
      <c r="BW85" s="244"/>
      <c r="BX85" s="244"/>
      <c r="BY85" s="244"/>
      <c r="BZ85" s="244"/>
      <c r="CA85" s="244"/>
      <c r="CB85" s="244"/>
      <c r="CC85" s="244"/>
      <c r="CD85" s="244"/>
      <c r="CE85" s="244"/>
      <c r="CF85" s="244"/>
      <c r="CG85" s="244"/>
      <c r="CH85" s="244"/>
      <c r="CI85" s="244"/>
      <c r="CJ85" s="244"/>
      <c r="CK85" s="244"/>
      <c r="CL85" s="244"/>
      <c r="CM85" s="244"/>
      <c r="CN85" s="244"/>
      <c r="CO85" s="244"/>
      <c r="CP85" s="244"/>
      <c r="CQ85" s="244"/>
      <c r="CR85" s="244"/>
      <c r="CS85" s="244"/>
      <c r="CT85" s="244"/>
      <c r="CU85" s="244"/>
      <c r="CV85" s="244"/>
      <c r="CW85" s="244"/>
      <c r="CX85" s="244"/>
      <c r="CY85" s="244"/>
    </row>
    <row r="86" spans="1:103">
      <c r="A86" s="362" t="s">
        <v>446</v>
      </c>
      <c r="B86" s="365"/>
      <c r="C86" s="362" t="s">
        <v>448</v>
      </c>
      <c r="D86" s="362"/>
      <c r="E86" s="362"/>
      <c r="F86" s="366"/>
      <c r="G86" s="367"/>
      <c r="H86" s="367"/>
      <c r="I86" s="368"/>
      <c r="J86" s="368"/>
      <c r="K86" s="369"/>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c r="BR86" s="244"/>
      <c r="BS86" s="244"/>
      <c r="BT86" s="244"/>
      <c r="BU86" s="244"/>
      <c r="BV86" s="244"/>
      <c r="BW86" s="244"/>
      <c r="BX86" s="244"/>
      <c r="BY86" s="244"/>
      <c r="BZ86" s="244"/>
      <c r="CA86" s="244"/>
      <c r="CB86" s="244"/>
      <c r="CC86" s="244"/>
      <c r="CD86" s="244"/>
      <c r="CE86" s="244"/>
      <c r="CF86" s="244"/>
      <c r="CG86" s="244"/>
      <c r="CH86" s="244"/>
      <c r="CI86" s="244"/>
      <c r="CJ86" s="244"/>
      <c r="CK86" s="244"/>
      <c r="CL86" s="244"/>
      <c r="CM86" s="244"/>
      <c r="CN86" s="244"/>
      <c r="CO86" s="244"/>
      <c r="CP86" s="244"/>
      <c r="CQ86" s="244"/>
      <c r="CR86" s="244"/>
      <c r="CS86" s="244"/>
      <c r="CT86" s="244"/>
      <c r="CU86" s="244"/>
      <c r="CV86" s="244"/>
      <c r="CW86" s="244"/>
      <c r="CX86" s="244"/>
      <c r="CY86" s="244"/>
    </row>
    <row r="87" spans="1:103">
      <c r="A87" s="362" t="s">
        <v>447</v>
      </c>
      <c r="B87" s="365"/>
      <c r="C87" s="362" t="s">
        <v>450</v>
      </c>
      <c r="D87" s="362"/>
      <c r="E87" s="362"/>
      <c r="F87" s="366"/>
      <c r="G87" s="367"/>
      <c r="H87" s="367"/>
      <c r="I87" s="368"/>
      <c r="J87" s="368"/>
      <c r="K87" s="369"/>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c r="BT87" s="244"/>
      <c r="BU87" s="244"/>
      <c r="BV87" s="244"/>
      <c r="BW87" s="244"/>
      <c r="BX87" s="244"/>
      <c r="BY87" s="244"/>
      <c r="BZ87" s="244"/>
      <c r="CA87" s="244"/>
      <c r="CB87" s="244"/>
      <c r="CC87" s="244"/>
      <c r="CD87" s="244"/>
      <c r="CE87" s="244"/>
      <c r="CF87" s="244"/>
      <c r="CG87" s="244"/>
      <c r="CH87" s="244"/>
      <c r="CI87" s="244"/>
      <c r="CJ87" s="244"/>
      <c r="CK87" s="244"/>
      <c r="CL87" s="244"/>
      <c r="CM87" s="244"/>
      <c r="CN87" s="244"/>
      <c r="CO87" s="244"/>
      <c r="CP87" s="244"/>
      <c r="CQ87" s="244"/>
      <c r="CR87" s="244"/>
      <c r="CS87" s="244"/>
      <c r="CT87" s="244"/>
      <c r="CU87" s="244"/>
      <c r="CV87" s="244"/>
      <c r="CW87" s="244"/>
      <c r="CX87" s="244"/>
      <c r="CY87" s="244"/>
    </row>
    <row r="88" spans="1:103">
      <c r="A88" s="370"/>
      <c r="B88" s="363"/>
      <c r="C88" s="365"/>
      <c r="D88" s="365"/>
      <c r="E88" s="371"/>
      <c r="F88" s="366"/>
      <c r="G88" s="367"/>
      <c r="H88" s="367"/>
      <c r="I88" s="368"/>
      <c r="J88" s="368"/>
      <c r="K88" s="369"/>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c r="BR88" s="244"/>
      <c r="BS88" s="244"/>
      <c r="BT88" s="244"/>
      <c r="BU88" s="244"/>
      <c r="BV88" s="244"/>
      <c r="BW88" s="244"/>
      <c r="BX88" s="244"/>
      <c r="BY88" s="244"/>
      <c r="BZ88" s="244"/>
      <c r="CA88" s="244"/>
      <c r="CB88" s="244"/>
      <c r="CC88" s="244"/>
      <c r="CD88" s="244"/>
      <c r="CE88" s="244"/>
      <c r="CF88" s="244"/>
      <c r="CG88" s="244"/>
      <c r="CH88" s="244"/>
      <c r="CI88" s="244"/>
      <c r="CJ88" s="244"/>
      <c r="CK88" s="244"/>
      <c r="CL88" s="244"/>
      <c r="CM88" s="244"/>
      <c r="CN88" s="244"/>
      <c r="CO88" s="244"/>
      <c r="CP88" s="244"/>
      <c r="CQ88" s="244"/>
      <c r="CR88" s="244"/>
      <c r="CS88" s="244"/>
      <c r="CT88" s="244"/>
      <c r="CU88" s="244"/>
      <c r="CV88" s="244"/>
      <c r="CW88" s="244"/>
      <c r="CX88" s="244"/>
      <c r="CY88" s="244"/>
    </row>
  </sheetData>
  <mergeCells count="12">
    <mergeCell ref="B48:H48"/>
    <mergeCell ref="C57:F57"/>
    <mergeCell ref="A8:H9"/>
    <mergeCell ref="B11:H11"/>
    <mergeCell ref="B29:H29"/>
    <mergeCell ref="B35:H35"/>
    <mergeCell ref="B42:H42"/>
    <mergeCell ref="A1:I1"/>
    <mergeCell ref="A2:I2"/>
    <mergeCell ref="A3:I3"/>
    <mergeCell ref="A4:I4"/>
    <mergeCell ref="C6:E6"/>
  </mergeCells>
  <pageMargins left="0.27" right="0.7" top="0.75" bottom="0.75" header="0.3" footer="0.3"/>
  <pageSetup scale="84" orientation="portrait" r:id="rId1"/>
  <rowBreaks count="2" manualBreakCount="2">
    <brk id="34" max="16383" man="1"/>
    <brk id="51" max="16383" man="1"/>
  </rowBreaks>
</worksheet>
</file>

<file path=xl/worksheets/sheet11.xml><?xml version="1.0" encoding="utf-8"?>
<worksheet xmlns="http://schemas.openxmlformats.org/spreadsheetml/2006/main" xmlns:r="http://schemas.openxmlformats.org/officeDocument/2006/relationships">
  <dimension ref="A1:CX290"/>
  <sheetViews>
    <sheetView tabSelected="1" zoomScale="83" zoomScaleNormal="83" zoomScaleSheetLayoutView="100" workbookViewId="0">
      <selection activeCell="K13" sqref="K13"/>
    </sheetView>
  </sheetViews>
  <sheetFormatPr baseColWidth="10" defaultRowHeight="12"/>
  <cols>
    <col min="1" max="1" width="6.28515625" style="288" customWidth="1"/>
    <col min="2" max="2" width="65.85546875" style="289" customWidth="1"/>
    <col min="3" max="3" width="11.140625" style="290" customWidth="1"/>
    <col min="4" max="4" width="9" style="290" customWidth="1"/>
    <col min="5" max="5" width="0.140625" style="272" hidden="1" customWidth="1"/>
    <col min="6" max="6" width="14.7109375" style="291" customWidth="1"/>
    <col min="7" max="7" width="5.85546875" style="248" hidden="1" customWidth="1"/>
    <col min="8" max="8" width="15.5703125" style="248" customWidth="1"/>
    <col min="9" max="9" width="11.85546875" style="240" hidden="1" customWidth="1"/>
    <col min="10" max="10" width="14.5703125" style="242" bestFit="1" customWidth="1"/>
    <col min="11" max="11" width="13.85546875" style="242" bestFit="1" customWidth="1"/>
    <col min="12" max="12" width="11.42578125" style="243"/>
    <col min="13" max="13" width="13.7109375" style="243" bestFit="1" customWidth="1"/>
    <col min="14" max="102" width="11.42578125" style="243"/>
    <col min="103" max="16384" width="11.42578125" style="244"/>
  </cols>
  <sheetData>
    <row r="1" spans="1:102" customFormat="1" ht="15">
      <c r="A1" s="433"/>
      <c r="B1" s="434" t="s">
        <v>469</v>
      </c>
      <c r="C1" s="434"/>
      <c r="D1" s="435"/>
      <c r="E1" s="433"/>
      <c r="F1" s="433"/>
    </row>
    <row r="2" spans="1:102" customFormat="1" ht="15">
      <c r="A2" s="433"/>
      <c r="B2" s="434" t="s">
        <v>470</v>
      </c>
      <c r="C2" s="434"/>
      <c r="D2" s="435"/>
      <c r="E2" s="433"/>
      <c r="F2" s="433"/>
    </row>
    <row r="3" spans="1:102" customFormat="1" ht="15">
      <c r="A3" s="433"/>
      <c r="B3" s="434" t="s">
        <v>471</v>
      </c>
      <c r="C3" s="434"/>
      <c r="D3" s="435"/>
      <c r="E3" s="433"/>
      <c r="F3" s="433"/>
    </row>
    <row r="4" spans="1:102" customFormat="1" ht="15">
      <c r="A4" s="433"/>
      <c r="B4" s="434"/>
      <c r="C4" s="434"/>
      <c r="D4" s="436"/>
      <c r="E4" s="433"/>
      <c r="F4" s="433"/>
    </row>
    <row r="6" spans="1:102" s="437" customFormat="1" ht="16.5">
      <c r="A6" s="728" t="s">
        <v>479</v>
      </c>
      <c r="B6" s="728"/>
      <c r="C6" s="728"/>
      <c r="D6" s="728"/>
      <c r="E6" s="728"/>
      <c r="F6" s="728"/>
      <c r="G6" s="728"/>
      <c r="H6" s="728"/>
      <c r="I6" s="728"/>
      <c r="J6" s="438"/>
      <c r="K6" s="211"/>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12"/>
      <c r="CI6" s="212"/>
      <c r="CJ6" s="212"/>
      <c r="CK6" s="212"/>
      <c r="CL6" s="212"/>
      <c r="CM6" s="212"/>
      <c r="CN6" s="212"/>
      <c r="CO6" s="212"/>
      <c r="CP6" s="212"/>
      <c r="CQ6" s="212"/>
      <c r="CR6" s="212"/>
      <c r="CS6" s="212"/>
      <c r="CT6" s="212"/>
      <c r="CU6" s="212"/>
      <c r="CV6" s="212"/>
      <c r="CW6" s="212"/>
      <c r="CX6" s="212"/>
    </row>
    <row r="7" spans="1:102" s="437" customFormat="1" ht="16.5">
      <c r="A7" s="728"/>
      <c r="B7" s="728"/>
      <c r="C7" s="728"/>
      <c r="D7" s="728"/>
      <c r="E7" s="728"/>
      <c r="F7" s="728"/>
      <c r="G7" s="728"/>
      <c r="H7" s="728"/>
      <c r="I7" s="728"/>
      <c r="J7" s="438"/>
      <c r="K7" s="211"/>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row>
    <row r="8" spans="1:102" s="437" customFormat="1" ht="15">
      <c r="A8" s="439"/>
      <c r="B8" s="440"/>
      <c r="C8" s="441"/>
      <c r="D8" s="441"/>
      <c r="E8" s="442"/>
      <c r="F8" s="443"/>
      <c r="G8" s="442"/>
      <c r="H8" s="442"/>
      <c r="I8" s="207"/>
      <c r="J8" s="211"/>
      <c r="K8" s="211"/>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row>
    <row r="9" spans="1:102" s="437" customFormat="1" ht="15">
      <c r="A9" s="439"/>
      <c r="B9" s="440"/>
      <c r="C9" s="441"/>
      <c r="D9" s="441"/>
      <c r="E9" s="442"/>
      <c r="F9" s="443"/>
      <c r="G9" s="442"/>
      <c r="H9" s="442"/>
      <c r="I9" s="207"/>
      <c r="J9" s="211"/>
      <c r="K9" s="211"/>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212"/>
      <c r="CK9" s="212"/>
      <c r="CL9" s="212"/>
      <c r="CM9" s="212"/>
      <c r="CN9" s="212"/>
      <c r="CO9" s="212"/>
      <c r="CP9" s="212"/>
      <c r="CQ9" s="212"/>
      <c r="CR9" s="212"/>
      <c r="CS9" s="212"/>
      <c r="CT9" s="212"/>
      <c r="CU9" s="212"/>
      <c r="CV9" s="212"/>
      <c r="CW9" s="212"/>
      <c r="CX9" s="212"/>
    </row>
    <row r="10" spans="1:102" s="437" customFormat="1" ht="15">
      <c r="A10" s="729" t="s">
        <v>465</v>
      </c>
      <c r="B10" s="730"/>
      <c r="C10" s="730"/>
      <c r="D10" s="730"/>
      <c r="E10" s="730"/>
      <c r="F10" s="730"/>
      <c r="G10" s="730"/>
      <c r="H10" s="730"/>
      <c r="I10" s="444"/>
    </row>
    <row r="11" spans="1:102" ht="12.75">
      <c r="A11" s="428" t="s">
        <v>468</v>
      </c>
      <c r="B11" s="429" t="s">
        <v>21</v>
      </c>
      <c r="C11" s="429" t="s">
        <v>10</v>
      </c>
      <c r="D11" s="430" t="s">
        <v>451</v>
      </c>
      <c r="E11" s="431" t="s">
        <v>347</v>
      </c>
      <c r="F11" s="432" t="s">
        <v>466</v>
      </c>
      <c r="G11" s="431" t="s">
        <v>77</v>
      </c>
      <c r="H11" s="432" t="s">
        <v>467</v>
      </c>
      <c r="I11" s="405"/>
      <c r="J11" s="406"/>
      <c r="K11" s="266"/>
      <c r="M11" s="267"/>
    </row>
    <row r="12" spans="1:102" ht="12.75">
      <c r="A12" s="419"/>
      <c r="B12" s="446"/>
      <c r="C12" s="422" t="s">
        <v>472</v>
      </c>
      <c r="D12" s="423"/>
      <c r="E12" s="420"/>
      <c r="F12" s="426"/>
      <c r="G12" s="420">
        <v>14.066099999999999</v>
      </c>
      <c r="H12" s="426">
        <f>D12*F12</f>
        <v>0</v>
      </c>
      <c r="I12" s="405">
        <v>540655.19999999995</v>
      </c>
      <c r="J12" s="406"/>
      <c r="K12" s="266"/>
      <c r="M12" s="267"/>
    </row>
    <row r="13" spans="1:102" ht="408.75" customHeight="1">
      <c r="A13" s="449"/>
      <c r="B13" s="451" t="s">
        <v>480</v>
      </c>
      <c r="C13" s="452">
        <v>4680</v>
      </c>
      <c r="D13" s="423"/>
      <c r="E13" s="420"/>
      <c r="F13" s="426"/>
      <c r="G13" s="424"/>
      <c r="H13" s="426"/>
      <c r="I13" s="405"/>
      <c r="J13" s="406"/>
      <c r="K13" s="266"/>
      <c r="M13" s="267"/>
    </row>
    <row r="14" spans="1:102" ht="12.75">
      <c r="A14" s="731" t="s">
        <v>474</v>
      </c>
      <c r="B14" s="732"/>
      <c r="C14" s="422"/>
      <c r="D14" s="423"/>
      <c r="E14" s="420"/>
      <c r="F14" s="426"/>
      <c r="G14" s="424"/>
      <c r="H14" s="447">
        <f>SUM(H12:H12)</f>
        <v>0</v>
      </c>
      <c r="I14" s="405">
        <v>117761.81760000001</v>
      </c>
      <c r="J14" s="406"/>
      <c r="K14" s="266"/>
      <c r="M14" s="267"/>
    </row>
    <row r="15" spans="1:102" ht="12.75">
      <c r="A15" s="425" t="s">
        <v>473</v>
      </c>
      <c r="B15" s="425"/>
      <c r="C15" s="425"/>
      <c r="D15" s="425"/>
      <c r="E15" s="420"/>
      <c r="F15" s="421"/>
      <c r="G15" s="424"/>
      <c r="H15" s="427">
        <f>+H14*0.16</f>
        <v>0</v>
      </c>
      <c r="I15" s="405"/>
      <c r="J15" s="406"/>
      <c r="K15" s="266"/>
      <c r="M15" s="267"/>
    </row>
    <row r="16" spans="1:102" ht="12.75">
      <c r="A16" s="425" t="s">
        <v>265</v>
      </c>
      <c r="B16" s="425"/>
      <c r="C16" s="425"/>
      <c r="D16" s="425"/>
      <c r="E16" s="420"/>
      <c r="F16" s="421"/>
      <c r="G16" s="424"/>
      <c r="H16" s="427">
        <f>+H14+H15</f>
        <v>0</v>
      </c>
      <c r="I16" s="405"/>
      <c r="J16" s="406"/>
      <c r="K16" s="266"/>
      <c r="M16" s="267"/>
    </row>
    <row r="17" spans="1:102">
      <c r="A17" s="408"/>
      <c r="B17" s="408"/>
      <c r="C17" s="408"/>
      <c r="D17" s="408"/>
      <c r="E17" s="409"/>
      <c r="F17" s="410"/>
      <c r="G17" s="409"/>
      <c r="H17" s="411"/>
      <c r="I17" s="405"/>
      <c r="J17" s="406"/>
      <c r="K17" s="266"/>
      <c r="M17" s="267"/>
    </row>
    <row r="18" spans="1:102">
      <c r="A18" s="448" t="s">
        <v>475</v>
      </c>
      <c r="B18" s="408"/>
      <c r="C18" s="408"/>
      <c r="D18" s="408"/>
      <c r="E18" s="409"/>
      <c r="F18" s="410"/>
      <c r="G18" s="409"/>
      <c r="H18" s="411"/>
      <c r="I18" s="405"/>
      <c r="J18" s="406"/>
      <c r="K18" s="266"/>
      <c r="M18" s="267"/>
    </row>
    <row r="19" spans="1:102">
      <c r="A19" s="408"/>
      <c r="B19" s="408"/>
      <c r="C19" s="408"/>
      <c r="D19" s="408"/>
      <c r="E19" s="409"/>
      <c r="F19" s="410"/>
      <c r="G19" s="409"/>
      <c r="H19" s="411"/>
      <c r="I19" s="405"/>
      <c r="J19" s="407"/>
    </row>
    <row r="20" spans="1:102">
      <c r="A20" s="408"/>
      <c r="B20" s="408"/>
      <c r="C20" s="408"/>
      <c r="D20" s="408"/>
      <c r="E20" s="409"/>
      <c r="F20" s="410"/>
      <c r="G20" s="409"/>
      <c r="H20" s="411"/>
      <c r="I20" s="405"/>
      <c r="J20" s="407"/>
    </row>
    <row r="21" spans="1:102">
      <c r="A21" s="408"/>
      <c r="B21" s="408"/>
      <c r="C21" s="408"/>
      <c r="D21" s="408"/>
      <c r="E21" s="409"/>
      <c r="F21" s="410"/>
      <c r="G21" s="409"/>
      <c r="H21" s="411"/>
      <c r="I21" s="412"/>
      <c r="J21" s="413"/>
    </row>
    <row r="22" spans="1:102">
      <c r="A22" s="414"/>
      <c r="B22" s="408"/>
      <c r="C22" s="415"/>
      <c r="D22" s="415"/>
      <c r="E22" s="416"/>
      <c r="F22" s="411"/>
      <c r="G22" s="409"/>
      <c r="H22" s="409"/>
      <c r="I22" s="412"/>
      <c r="J22" s="413"/>
    </row>
    <row r="23" spans="1:102">
      <c r="A23" s="414"/>
      <c r="B23" s="417"/>
      <c r="C23" s="414"/>
      <c r="D23" s="414"/>
      <c r="E23" s="414"/>
      <c r="F23" s="418"/>
      <c r="G23" s="414"/>
      <c r="H23" s="414"/>
      <c r="I23" s="412"/>
      <c r="J23" s="413"/>
    </row>
    <row r="24" spans="1:102" ht="15">
      <c r="A24" s="437" t="s">
        <v>477</v>
      </c>
      <c r="B24" s="244"/>
      <c r="C24" s="401"/>
      <c r="D24" s="365"/>
      <c r="E24" s="362"/>
      <c r="F24" s="403"/>
      <c r="G24" s="367"/>
      <c r="H24" s="367"/>
      <c r="I24" s="412"/>
      <c r="J24" s="413"/>
    </row>
    <row r="25" spans="1:102" ht="15">
      <c r="A25" s="445" t="s">
        <v>478</v>
      </c>
      <c r="B25" s="244"/>
      <c r="C25" s="362"/>
      <c r="D25" s="362"/>
      <c r="E25" s="362"/>
      <c r="F25" s="403"/>
      <c r="G25" s="367"/>
      <c r="H25" s="367"/>
      <c r="I25" s="412"/>
      <c r="J25" s="413"/>
    </row>
    <row r="26" spans="1:102" ht="11.25" customHeight="1">
      <c r="A26" s="437" t="s">
        <v>476</v>
      </c>
      <c r="B26" s="363"/>
      <c r="C26" s="362"/>
      <c r="D26" s="362"/>
      <c r="E26" s="362"/>
      <c r="F26" s="403"/>
      <c r="G26" s="367"/>
      <c r="H26" s="367"/>
      <c r="I26" s="412"/>
      <c r="J26" s="413"/>
    </row>
    <row r="27" spans="1:102">
      <c r="I27" s="412"/>
      <c r="J27" s="413"/>
    </row>
    <row r="28" spans="1:102" ht="11.25" customHeight="1">
      <c r="A28" s="242"/>
      <c r="B28" s="243"/>
      <c r="C28" s="243"/>
      <c r="D28" s="243"/>
      <c r="E28" s="243"/>
      <c r="F28" s="404"/>
      <c r="G28" s="243"/>
      <c r="H28" s="243"/>
    </row>
    <row r="29" spans="1:102">
      <c r="A29" s="242"/>
      <c r="B29" s="243"/>
      <c r="C29" s="243"/>
      <c r="D29" s="243"/>
      <c r="E29" s="243"/>
      <c r="F29" s="404"/>
      <c r="G29" s="243"/>
      <c r="H29" s="243"/>
    </row>
    <row r="30" spans="1:102" ht="409.5" customHeight="1">
      <c r="A30" s="242"/>
      <c r="B30" s="451"/>
      <c r="C30" s="243"/>
      <c r="D30" s="243"/>
      <c r="E30" s="243"/>
      <c r="F30" s="404"/>
      <c r="G30" s="243"/>
      <c r="H30" s="243"/>
    </row>
    <row r="31" spans="1:102" ht="13.5">
      <c r="A31" s="242"/>
      <c r="B31" s="450"/>
      <c r="C31" s="243"/>
      <c r="D31" s="243"/>
      <c r="E31" s="243"/>
      <c r="F31" s="404"/>
      <c r="G31" s="243"/>
      <c r="H31" s="243"/>
    </row>
    <row r="32" spans="1:102">
      <c r="A32" s="242"/>
      <c r="B32" s="243"/>
      <c r="C32" s="243"/>
      <c r="D32" s="243"/>
      <c r="E32" s="243"/>
      <c r="F32" s="404"/>
      <c r="G32" s="243"/>
      <c r="H32" s="243"/>
      <c r="I32" s="243"/>
      <c r="J32" s="243"/>
      <c r="K32" s="243"/>
      <c r="CN32" s="244"/>
      <c r="CO32" s="244"/>
      <c r="CP32" s="244"/>
      <c r="CQ32" s="244"/>
      <c r="CR32" s="244"/>
      <c r="CS32" s="244"/>
      <c r="CT32" s="244"/>
      <c r="CU32" s="244"/>
      <c r="CV32" s="244"/>
      <c r="CW32" s="244"/>
      <c r="CX32" s="244"/>
    </row>
    <row r="33" spans="1:102">
      <c r="A33" s="242"/>
      <c r="B33" s="243"/>
      <c r="C33" s="243"/>
      <c r="D33" s="243"/>
      <c r="E33" s="243"/>
      <c r="F33" s="404"/>
      <c r="G33" s="243"/>
      <c r="H33" s="243"/>
      <c r="I33" s="243"/>
      <c r="J33" s="243"/>
      <c r="K33" s="243"/>
      <c r="CN33" s="244"/>
      <c r="CO33" s="244"/>
      <c r="CP33" s="244"/>
      <c r="CQ33" s="244"/>
      <c r="CR33" s="244"/>
      <c r="CS33" s="244"/>
      <c r="CT33" s="244"/>
      <c r="CU33" s="244"/>
      <c r="CV33" s="244"/>
      <c r="CW33" s="244"/>
      <c r="CX33" s="244"/>
    </row>
    <row r="34" spans="1:102">
      <c r="A34" s="242"/>
      <c r="B34" s="243"/>
      <c r="C34" s="243"/>
      <c r="D34" s="243"/>
      <c r="E34" s="243"/>
      <c r="F34" s="404"/>
      <c r="G34" s="243"/>
      <c r="H34" s="243"/>
      <c r="I34" s="243"/>
      <c r="J34" s="243"/>
      <c r="K34" s="243"/>
      <c r="CN34" s="244"/>
      <c r="CO34" s="244"/>
      <c r="CP34" s="244"/>
      <c r="CQ34" s="244"/>
      <c r="CR34" s="244"/>
      <c r="CS34" s="244"/>
      <c r="CT34" s="244"/>
      <c r="CU34" s="244"/>
      <c r="CV34" s="244"/>
      <c r="CW34" s="244"/>
      <c r="CX34" s="244"/>
    </row>
    <row r="35" spans="1:102">
      <c r="A35" s="242"/>
      <c r="B35" s="243"/>
      <c r="C35" s="243"/>
      <c r="D35" s="243"/>
      <c r="E35" s="243"/>
      <c r="F35" s="404"/>
      <c r="G35" s="243"/>
      <c r="H35" s="243"/>
      <c r="I35" s="243"/>
      <c r="J35" s="243"/>
      <c r="K35" s="243"/>
      <c r="CN35" s="244"/>
      <c r="CO35" s="244"/>
      <c r="CP35" s="244"/>
      <c r="CQ35" s="244"/>
      <c r="CR35" s="244"/>
      <c r="CS35" s="244"/>
      <c r="CT35" s="244"/>
      <c r="CU35" s="244"/>
      <c r="CV35" s="244"/>
      <c r="CW35" s="244"/>
      <c r="CX35" s="244"/>
    </row>
    <row r="36" spans="1:102" ht="30.75" customHeight="1">
      <c r="A36" s="242"/>
      <c r="B36" s="243"/>
      <c r="C36" s="243"/>
      <c r="D36" s="243"/>
      <c r="E36" s="243"/>
      <c r="F36" s="404"/>
      <c r="G36" s="243"/>
      <c r="H36" s="243"/>
      <c r="I36" s="243"/>
      <c r="J36" s="243"/>
      <c r="K36" s="243"/>
      <c r="CN36" s="244"/>
      <c r="CO36" s="244"/>
      <c r="CP36" s="244"/>
      <c r="CQ36" s="244"/>
      <c r="CR36" s="244"/>
      <c r="CS36" s="244"/>
      <c r="CT36" s="244"/>
      <c r="CU36" s="244"/>
      <c r="CV36" s="244"/>
      <c r="CW36" s="244"/>
      <c r="CX36" s="244"/>
    </row>
    <row r="37" spans="1:102">
      <c r="A37" s="242"/>
      <c r="B37" s="243"/>
      <c r="C37" s="243"/>
      <c r="D37" s="243"/>
      <c r="E37" s="243"/>
      <c r="F37" s="404"/>
      <c r="G37" s="243"/>
      <c r="H37" s="243"/>
      <c r="I37" s="243"/>
      <c r="J37" s="243"/>
      <c r="K37" s="243"/>
      <c r="CN37" s="244"/>
      <c r="CO37" s="244"/>
      <c r="CP37" s="244"/>
      <c r="CQ37" s="244"/>
      <c r="CR37" s="244"/>
      <c r="CS37" s="244"/>
      <c r="CT37" s="244"/>
      <c r="CU37" s="244"/>
      <c r="CV37" s="244"/>
      <c r="CW37" s="244"/>
      <c r="CX37" s="244"/>
    </row>
    <row r="38" spans="1:102" ht="89.25" customHeight="1">
      <c r="A38" s="244"/>
      <c r="B38" s="244"/>
      <c r="C38" s="244"/>
      <c r="D38" s="244"/>
      <c r="E38" s="244"/>
      <c r="F38" s="402"/>
      <c r="G38" s="244"/>
      <c r="H38" s="244"/>
      <c r="I38" s="243"/>
      <c r="J38" s="243"/>
      <c r="K38" s="243"/>
      <c r="CN38" s="244"/>
      <c r="CO38" s="244"/>
      <c r="CP38" s="244"/>
      <c r="CQ38" s="244"/>
      <c r="CR38" s="244"/>
      <c r="CS38" s="244"/>
      <c r="CT38" s="244"/>
      <c r="CU38" s="244"/>
      <c r="CV38" s="244"/>
      <c r="CW38" s="244"/>
      <c r="CX38" s="244"/>
    </row>
    <row r="39" spans="1:102">
      <c r="A39" s="244"/>
      <c r="B39" s="244"/>
      <c r="C39" s="244"/>
      <c r="D39" s="244"/>
      <c r="E39" s="244"/>
      <c r="F39" s="402"/>
      <c r="G39" s="244"/>
      <c r="H39" s="244"/>
      <c r="I39" s="243"/>
      <c r="J39" s="243"/>
      <c r="K39" s="243"/>
      <c r="CN39" s="244"/>
      <c r="CO39" s="244"/>
      <c r="CP39" s="244"/>
      <c r="CQ39" s="244"/>
      <c r="CR39" s="244"/>
      <c r="CS39" s="244"/>
      <c r="CT39" s="244"/>
      <c r="CU39" s="244"/>
      <c r="CV39" s="244"/>
      <c r="CW39" s="244"/>
      <c r="CX39" s="244"/>
    </row>
    <row r="40" spans="1:102">
      <c r="A40" s="244"/>
      <c r="B40" s="244"/>
      <c r="C40" s="244"/>
      <c r="D40" s="244"/>
      <c r="E40" s="244"/>
      <c r="F40" s="402"/>
      <c r="G40" s="244"/>
      <c r="H40" s="244"/>
      <c r="I40" s="243"/>
      <c r="J40" s="243"/>
      <c r="K40" s="243"/>
      <c r="CN40" s="244"/>
      <c r="CO40" s="244"/>
      <c r="CP40" s="244"/>
      <c r="CQ40" s="244"/>
      <c r="CR40" s="244"/>
      <c r="CS40" s="244"/>
      <c r="CT40" s="244"/>
      <c r="CU40" s="244"/>
      <c r="CV40" s="244"/>
      <c r="CW40" s="244"/>
      <c r="CX40" s="244"/>
    </row>
    <row r="41" spans="1:102">
      <c r="A41" s="244"/>
      <c r="B41" s="244"/>
      <c r="C41" s="244"/>
      <c r="D41" s="244"/>
      <c r="E41" s="244"/>
      <c r="F41" s="402"/>
      <c r="G41" s="244"/>
      <c r="H41" s="244"/>
      <c r="I41" s="243"/>
      <c r="J41" s="243"/>
      <c r="K41" s="243"/>
      <c r="CN41" s="244"/>
      <c r="CO41" s="244"/>
      <c r="CP41" s="244"/>
      <c r="CQ41" s="244"/>
      <c r="CR41" s="244"/>
      <c r="CS41" s="244"/>
      <c r="CT41" s="244"/>
      <c r="CU41" s="244"/>
      <c r="CV41" s="244"/>
      <c r="CW41" s="244"/>
      <c r="CX41" s="244"/>
    </row>
    <row r="42" spans="1:102" ht="58.5" customHeight="1">
      <c r="A42" s="244"/>
      <c r="B42" s="244"/>
      <c r="C42" s="244"/>
      <c r="D42" s="244"/>
      <c r="E42" s="244"/>
      <c r="F42" s="402"/>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row>
    <row r="43" spans="1:102">
      <c r="A43" s="244"/>
      <c r="B43" s="244"/>
      <c r="C43" s="244"/>
      <c r="D43" s="244"/>
      <c r="E43" s="244"/>
      <c r="F43" s="402"/>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row>
    <row r="44" spans="1:102">
      <c r="A44" s="244"/>
      <c r="B44" s="244"/>
      <c r="C44" s="244"/>
      <c r="D44" s="244"/>
      <c r="E44" s="244"/>
      <c r="F44" s="402"/>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44"/>
      <c r="BT44" s="244"/>
      <c r="BU44" s="244"/>
      <c r="BV44" s="244"/>
      <c r="BW44" s="244"/>
      <c r="BX44" s="244"/>
      <c r="BY44" s="244"/>
      <c r="BZ44" s="244"/>
      <c r="CA44" s="244"/>
      <c r="CB44" s="244"/>
      <c r="CC44" s="244"/>
      <c r="CD44" s="244"/>
      <c r="CE44" s="244"/>
      <c r="CF44" s="244"/>
      <c r="CG44" s="244"/>
      <c r="CH44" s="244"/>
      <c r="CI44" s="244"/>
      <c r="CJ44" s="244"/>
      <c r="CK44" s="244"/>
      <c r="CL44" s="244"/>
      <c r="CM44" s="244"/>
      <c r="CN44" s="244"/>
      <c r="CO44" s="244"/>
      <c r="CP44" s="244"/>
      <c r="CQ44" s="244"/>
      <c r="CR44" s="244"/>
      <c r="CS44" s="244"/>
      <c r="CT44" s="244"/>
      <c r="CU44" s="244"/>
      <c r="CV44" s="244"/>
      <c r="CW44" s="244"/>
      <c r="CX44" s="244"/>
    </row>
    <row r="45" spans="1:102">
      <c r="A45" s="244"/>
      <c r="B45" s="244"/>
      <c r="C45" s="244"/>
      <c r="D45" s="244"/>
      <c r="E45" s="244"/>
      <c r="F45" s="402"/>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4"/>
      <c r="BR45" s="244"/>
      <c r="BS45" s="244"/>
      <c r="BT45" s="244"/>
      <c r="BU45" s="244"/>
      <c r="BV45" s="244"/>
      <c r="BW45" s="244"/>
      <c r="BX45" s="244"/>
      <c r="BY45" s="244"/>
      <c r="BZ45" s="244"/>
      <c r="CA45" s="244"/>
      <c r="CB45" s="244"/>
      <c r="CC45" s="244"/>
      <c r="CD45" s="244"/>
      <c r="CE45" s="244"/>
      <c r="CF45" s="244"/>
      <c r="CG45" s="244"/>
      <c r="CH45" s="244"/>
      <c r="CI45" s="244"/>
      <c r="CJ45" s="244"/>
      <c r="CK45" s="244"/>
      <c r="CL45" s="244"/>
      <c r="CM45" s="244"/>
      <c r="CN45" s="244"/>
      <c r="CO45" s="244"/>
      <c r="CP45" s="244"/>
      <c r="CQ45" s="244"/>
      <c r="CR45" s="244"/>
      <c r="CS45" s="244"/>
      <c r="CT45" s="244"/>
      <c r="CU45" s="244"/>
      <c r="CV45" s="244"/>
      <c r="CW45" s="244"/>
      <c r="CX45" s="244"/>
    </row>
    <row r="46" spans="1:102">
      <c r="A46" s="244"/>
      <c r="B46" s="244"/>
      <c r="C46" s="244"/>
      <c r="D46" s="244"/>
      <c r="E46" s="244"/>
      <c r="F46" s="402"/>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c r="CF46" s="244"/>
      <c r="CG46" s="244"/>
      <c r="CH46" s="244"/>
      <c r="CI46" s="244"/>
      <c r="CJ46" s="244"/>
      <c r="CK46" s="244"/>
      <c r="CL46" s="244"/>
      <c r="CM46" s="244"/>
      <c r="CN46" s="244"/>
      <c r="CO46" s="244"/>
      <c r="CP46" s="244"/>
      <c r="CQ46" s="244"/>
      <c r="CR46" s="244"/>
      <c r="CS46" s="244"/>
      <c r="CT46" s="244"/>
      <c r="CU46" s="244"/>
      <c r="CV46" s="244"/>
      <c r="CW46" s="244"/>
      <c r="CX46" s="244"/>
    </row>
    <row r="47" spans="1:102">
      <c r="A47" s="244"/>
      <c r="B47" s="244"/>
      <c r="C47" s="244"/>
      <c r="D47" s="244"/>
      <c r="E47" s="244"/>
      <c r="F47" s="402"/>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4"/>
      <c r="BX47" s="244"/>
      <c r="BY47" s="244"/>
      <c r="BZ47" s="244"/>
      <c r="CA47" s="244"/>
      <c r="CB47" s="244"/>
      <c r="CC47" s="244"/>
      <c r="CD47" s="244"/>
      <c r="CE47" s="244"/>
      <c r="CF47" s="244"/>
      <c r="CG47" s="244"/>
      <c r="CH47" s="244"/>
      <c r="CI47" s="244"/>
      <c r="CJ47" s="244"/>
      <c r="CK47" s="244"/>
      <c r="CL47" s="244"/>
      <c r="CM47" s="244"/>
      <c r="CN47" s="244"/>
      <c r="CO47" s="244"/>
      <c r="CP47" s="244"/>
      <c r="CQ47" s="244"/>
      <c r="CR47" s="244"/>
      <c r="CS47" s="244"/>
      <c r="CT47" s="244"/>
      <c r="CU47" s="244"/>
      <c r="CV47" s="244"/>
      <c r="CW47" s="244"/>
      <c r="CX47" s="244"/>
    </row>
    <row r="48" spans="1:102">
      <c r="A48" s="244"/>
      <c r="B48" s="244"/>
      <c r="C48" s="244"/>
      <c r="D48" s="244"/>
      <c r="E48" s="244"/>
      <c r="F48" s="402"/>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c r="BR48" s="244"/>
      <c r="BS48" s="244"/>
      <c r="BT48" s="244"/>
      <c r="BU48" s="244"/>
      <c r="BV48" s="244"/>
      <c r="BW48" s="244"/>
      <c r="BX48" s="244"/>
      <c r="BY48" s="244"/>
      <c r="BZ48" s="244"/>
      <c r="CA48" s="244"/>
      <c r="CB48" s="244"/>
      <c r="CC48" s="244"/>
      <c r="CD48" s="244"/>
      <c r="CE48" s="244"/>
      <c r="CF48" s="244"/>
      <c r="CG48" s="244"/>
      <c r="CH48" s="244"/>
      <c r="CI48" s="244"/>
      <c r="CJ48" s="244"/>
      <c r="CK48" s="244"/>
      <c r="CL48" s="244"/>
      <c r="CM48" s="244"/>
      <c r="CN48" s="244"/>
      <c r="CO48" s="244"/>
      <c r="CP48" s="244"/>
      <c r="CQ48" s="244"/>
      <c r="CR48" s="244"/>
      <c r="CS48" s="244"/>
      <c r="CT48" s="244"/>
      <c r="CU48" s="244"/>
      <c r="CV48" s="244"/>
      <c r="CW48" s="244"/>
      <c r="CX48" s="244"/>
    </row>
    <row r="49" spans="1:102" ht="36.75" customHeight="1">
      <c r="A49" s="244"/>
      <c r="B49" s="244"/>
      <c r="C49" s="244"/>
      <c r="D49" s="244"/>
      <c r="E49" s="244"/>
      <c r="F49" s="402"/>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V49" s="244"/>
      <c r="BW49" s="244"/>
      <c r="BX49" s="244"/>
      <c r="BY49" s="244"/>
      <c r="BZ49" s="244"/>
      <c r="CA49" s="244"/>
      <c r="CB49" s="244"/>
      <c r="CC49" s="244"/>
      <c r="CD49" s="244"/>
      <c r="CE49" s="244"/>
      <c r="CF49" s="244"/>
      <c r="CG49" s="244"/>
      <c r="CH49" s="244"/>
      <c r="CI49" s="244"/>
      <c r="CJ49" s="244"/>
      <c r="CK49" s="244"/>
      <c r="CL49" s="244"/>
      <c r="CM49" s="244"/>
      <c r="CN49" s="244"/>
      <c r="CO49" s="244"/>
      <c r="CP49" s="244"/>
      <c r="CQ49" s="244"/>
      <c r="CR49" s="244"/>
      <c r="CS49" s="244"/>
      <c r="CT49" s="244"/>
      <c r="CU49" s="244"/>
      <c r="CV49" s="244"/>
      <c r="CW49" s="244"/>
      <c r="CX49" s="244"/>
    </row>
    <row r="50" spans="1:102">
      <c r="A50" s="244"/>
      <c r="B50" s="244"/>
      <c r="C50" s="244"/>
      <c r="D50" s="244"/>
      <c r="E50" s="244"/>
      <c r="F50" s="402"/>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V50" s="244"/>
      <c r="BW50" s="244"/>
      <c r="BX50" s="244"/>
      <c r="BY50" s="244"/>
      <c r="BZ50" s="244"/>
      <c r="CA50" s="244"/>
      <c r="CB50" s="244"/>
      <c r="CC50" s="244"/>
      <c r="CD50" s="244"/>
      <c r="CE50" s="244"/>
      <c r="CF50" s="244"/>
      <c r="CG50" s="244"/>
      <c r="CH50" s="244"/>
      <c r="CI50" s="244"/>
      <c r="CJ50" s="244"/>
      <c r="CK50" s="244"/>
      <c r="CL50" s="244"/>
      <c r="CM50" s="244"/>
      <c r="CN50" s="244"/>
      <c r="CO50" s="244"/>
      <c r="CP50" s="244"/>
      <c r="CQ50" s="244"/>
      <c r="CR50" s="244"/>
      <c r="CS50" s="244"/>
      <c r="CT50" s="244"/>
      <c r="CU50" s="244"/>
      <c r="CV50" s="244"/>
      <c r="CW50" s="244"/>
      <c r="CX50" s="244"/>
    </row>
    <row r="51" spans="1:102" ht="89.25" customHeight="1">
      <c r="A51" s="244"/>
      <c r="B51" s="244"/>
      <c r="C51" s="244"/>
      <c r="D51" s="244"/>
      <c r="E51" s="244"/>
      <c r="F51" s="402"/>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V51" s="244"/>
      <c r="BW51" s="244"/>
      <c r="BX51" s="244"/>
      <c r="BY51" s="244"/>
      <c r="BZ51" s="244"/>
      <c r="CA51" s="244"/>
      <c r="CB51" s="244"/>
      <c r="CC51" s="244"/>
      <c r="CD51" s="244"/>
      <c r="CE51" s="244"/>
      <c r="CF51" s="244"/>
      <c r="CG51" s="244"/>
      <c r="CH51" s="244"/>
      <c r="CI51" s="244"/>
      <c r="CJ51" s="244"/>
      <c r="CK51" s="244"/>
      <c r="CL51" s="244"/>
      <c r="CM51" s="244"/>
      <c r="CN51" s="244"/>
      <c r="CO51" s="244"/>
      <c r="CP51" s="244"/>
      <c r="CQ51" s="244"/>
      <c r="CR51" s="244"/>
      <c r="CS51" s="244"/>
      <c r="CT51" s="244"/>
      <c r="CU51" s="244"/>
      <c r="CV51" s="244"/>
      <c r="CW51" s="244"/>
      <c r="CX51" s="244"/>
    </row>
    <row r="52" spans="1:102">
      <c r="A52" s="244"/>
      <c r="B52" s="244"/>
      <c r="C52" s="244"/>
      <c r="D52" s="244"/>
      <c r="E52" s="244"/>
      <c r="F52" s="402"/>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c r="BY52" s="244"/>
      <c r="BZ52" s="244"/>
      <c r="CA52" s="244"/>
      <c r="CB52" s="244"/>
      <c r="CC52" s="244"/>
      <c r="CD52" s="244"/>
      <c r="CE52" s="244"/>
      <c r="CF52" s="244"/>
      <c r="CG52" s="244"/>
      <c r="CH52" s="244"/>
      <c r="CI52" s="244"/>
      <c r="CJ52" s="244"/>
      <c r="CK52" s="244"/>
      <c r="CL52" s="244"/>
      <c r="CM52" s="244"/>
      <c r="CN52" s="244"/>
      <c r="CO52" s="244"/>
      <c r="CP52" s="244"/>
      <c r="CQ52" s="244"/>
      <c r="CR52" s="244"/>
      <c r="CS52" s="244"/>
      <c r="CT52" s="244"/>
      <c r="CU52" s="244"/>
      <c r="CV52" s="244"/>
      <c r="CW52" s="244"/>
      <c r="CX52" s="244"/>
    </row>
    <row r="53" spans="1:102">
      <c r="A53" s="244"/>
      <c r="B53" s="244"/>
      <c r="C53" s="244"/>
      <c r="D53" s="244"/>
      <c r="E53" s="244"/>
      <c r="F53" s="402"/>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V53" s="244"/>
      <c r="BW53" s="244"/>
      <c r="BX53" s="244"/>
      <c r="BY53" s="244"/>
      <c r="BZ53" s="244"/>
      <c r="CA53" s="244"/>
      <c r="CB53" s="244"/>
      <c r="CC53" s="244"/>
      <c r="CD53" s="244"/>
      <c r="CE53" s="244"/>
      <c r="CF53" s="244"/>
      <c r="CG53" s="244"/>
      <c r="CH53" s="244"/>
      <c r="CI53" s="244"/>
      <c r="CJ53" s="244"/>
      <c r="CK53" s="244"/>
      <c r="CL53" s="244"/>
      <c r="CM53" s="244"/>
      <c r="CN53" s="244"/>
      <c r="CO53" s="244"/>
      <c r="CP53" s="244"/>
      <c r="CQ53" s="244"/>
      <c r="CR53" s="244"/>
      <c r="CS53" s="244"/>
      <c r="CT53" s="244"/>
      <c r="CU53" s="244"/>
      <c r="CV53" s="244"/>
      <c r="CW53" s="244"/>
      <c r="CX53" s="244"/>
    </row>
    <row r="54" spans="1:102">
      <c r="A54" s="244"/>
      <c r="B54" s="244"/>
      <c r="C54" s="244"/>
      <c r="D54" s="244"/>
      <c r="E54" s="244"/>
      <c r="F54" s="402"/>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V54" s="244"/>
      <c r="BW54" s="244"/>
      <c r="BX54" s="244"/>
      <c r="BY54" s="244"/>
      <c r="BZ54" s="244"/>
      <c r="CA54" s="244"/>
      <c r="CB54" s="244"/>
      <c r="CC54" s="244"/>
      <c r="CD54" s="244"/>
      <c r="CE54" s="244"/>
      <c r="CF54" s="244"/>
      <c r="CG54" s="244"/>
      <c r="CH54" s="244"/>
      <c r="CI54" s="244"/>
      <c r="CJ54" s="244"/>
      <c r="CK54" s="244"/>
      <c r="CL54" s="244"/>
      <c r="CM54" s="244"/>
      <c r="CN54" s="244"/>
      <c r="CO54" s="244"/>
      <c r="CP54" s="244"/>
      <c r="CQ54" s="244"/>
      <c r="CR54" s="244"/>
      <c r="CS54" s="244"/>
      <c r="CT54" s="244"/>
      <c r="CU54" s="244"/>
      <c r="CV54" s="244"/>
      <c r="CW54" s="244"/>
      <c r="CX54" s="244"/>
    </row>
    <row r="55" spans="1:102">
      <c r="A55" s="244"/>
      <c r="B55" s="244"/>
      <c r="C55" s="244"/>
      <c r="D55" s="244"/>
      <c r="E55" s="244"/>
      <c r="F55" s="402"/>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c r="BT55" s="244"/>
      <c r="BU55" s="244"/>
      <c r="BV55" s="244"/>
      <c r="BW55" s="244"/>
      <c r="BX55" s="244"/>
      <c r="BY55" s="244"/>
      <c r="BZ55" s="244"/>
      <c r="CA55" s="244"/>
      <c r="CB55" s="244"/>
      <c r="CC55" s="244"/>
      <c r="CD55" s="244"/>
      <c r="CE55" s="244"/>
      <c r="CF55" s="244"/>
      <c r="CG55" s="244"/>
      <c r="CH55" s="244"/>
      <c r="CI55" s="244"/>
      <c r="CJ55" s="244"/>
      <c r="CK55" s="244"/>
      <c r="CL55" s="244"/>
      <c r="CM55" s="244"/>
      <c r="CN55" s="244"/>
      <c r="CO55" s="244"/>
      <c r="CP55" s="244"/>
      <c r="CQ55" s="244"/>
      <c r="CR55" s="244"/>
      <c r="CS55" s="244"/>
      <c r="CT55" s="244"/>
      <c r="CU55" s="244"/>
      <c r="CV55" s="244"/>
      <c r="CW55" s="244"/>
      <c r="CX55" s="244"/>
    </row>
    <row r="56" spans="1:102" ht="27" customHeight="1">
      <c r="A56" s="244"/>
      <c r="B56" s="244"/>
      <c r="C56" s="244"/>
      <c r="D56" s="244"/>
      <c r="E56" s="244"/>
      <c r="F56" s="402"/>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c r="BT56" s="244"/>
      <c r="BU56" s="244"/>
      <c r="BV56" s="244"/>
      <c r="BW56" s="244"/>
      <c r="BX56" s="244"/>
      <c r="BY56" s="244"/>
      <c r="BZ56" s="244"/>
      <c r="CA56" s="244"/>
      <c r="CB56" s="244"/>
      <c r="CC56" s="244"/>
      <c r="CD56" s="244"/>
      <c r="CE56" s="244"/>
      <c r="CF56" s="244"/>
      <c r="CG56" s="244"/>
      <c r="CH56" s="244"/>
      <c r="CI56" s="244"/>
      <c r="CJ56" s="244"/>
      <c r="CK56" s="244"/>
      <c r="CL56" s="244"/>
      <c r="CM56" s="244"/>
      <c r="CN56" s="244"/>
      <c r="CO56" s="244"/>
      <c r="CP56" s="244"/>
      <c r="CQ56" s="244"/>
      <c r="CR56" s="244"/>
      <c r="CS56" s="244"/>
      <c r="CT56" s="244"/>
      <c r="CU56" s="244"/>
      <c r="CV56" s="244"/>
      <c r="CW56" s="244"/>
      <c r="CX56" s="244"/>
    </row>
    <row r="57" spans="1:102">
      <c r="A57" s="244"/>
      <c r="B57" s="244"/>
      <c r="C57" s="244"/>
      <c r="D57" s="244"/>
      <c r="E57" s="244"/>
      <c r="F57" s="402"/>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c r="BT57" s="244"/>
      <c r="BU57" s="244"/>
      <c r="BV57" s="244"/>
      <c r="BW57" s="244"/>
      <c r="BX57" s="244"/>
      <c r="BY57" s="244"/>
      <c r="BZ57" s="244"/>
      <c r="CA57" s="244"/>
      <c r="CB57" s="244"/>
      <c r="CC57" s="244"/>
      <c r="CD57" s="244"/>
      <c r="CE57" s="244"/>
      <c r="CF57" s="244"/>
      <c r="CG57" s="244"/>
      <c r="CH57" s="244"/>
      <c r="CI57" s="244"/>
      <c r="CJ57" s="244"/>
      <c r="CK57" s="244"/>
      <c r="CL57" s="244"/>
      <c r="CM57" s="244"/>
      <c r="CN57" s="244"/>
      <c r="CO57" s="244"/>
      <c r="CP57" s="244"/>
      <c r="CQ57" s="244"/>
      <c r="CR57" s="244"/>
      <c r="CS57" s="244"/>
      <c r="CT57" s="244"/>
      <c r="CU57" s="244"/>
      <c r="CV57" s="244"/>
      <c r="CW57" s="244"/>
      <c r="CX57" s="244"/>
    </row>
    <row r="58" spans="1:102">
      <c r="A58" s="244"/>
      <c r="B58" s="244"/>
      <c r="C58" s="244"/>
      <c r="D58" s="244"/>
      <c r="E58" s="244"/>
      <c r="F58" s="402"/>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c r="BV58" s="244"/>
      <c r="BW58" s="244"/>
      <c r="BX58" s="244"/>
      <c r="BY58" s="244"/>
      <c r="BZ58" s="244"/>
      <c r="CA58" s="244"/>
      <c r="CB58" s="244"/>
      <c r="CC58" s="244"/>
      <c r="CD58" s="244"/>
      <c r="CE58" s="244"/>
      <c r="CF58" s="244"/>
      <c r="CG58" s="244"/>
      <c r="CH58" s="244"/>
      <c r="CI58" s="244"/>
      <c r="CJ58" s="244"/>
      <c r="CK58" s="244"/>
      <c r="CL58" s="244"/>
      <c r="CM58" s="244"/>
      <c r="CN58" s="244"/>
      <c r="CO58" s="244"/>
      <c r="CP58" s="244"/>
      <c r="CQ58" s="244"/>
      <c r="CR58" s="244"/>
      <c r="CS58" s="244"/>
      <c r="CT58" s="244"/>
      <c r="CU58" s="244"/>
      <c r="CV58" s="244"/>
      <c r="CW58" s="244"/>
      <c r="CX58" s="244"/>
    </row>
    <row r="59" spans="1:102">
      <c r="A59" s="244"/>
      <c r="B59" s="244"/>
      <c r="C59" s="244"/>
      <c r="D59" s="244"/>
      <c r="E59" s="244"/>
      <c r="F59" s="402"/>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c r="BR59" s="244"/>
      <c r="BS59" s="244"/>
      <c r="BT59" s="244"/>
      <c r="BU59" s="244"/>
      <c r="BV59" s="244"/>
      <c r="BW59" s="244"/>
      <c r="BX59" s="244"/>
      <c r="BY59" s="244"/>
      <c r="BZ59" s="244"/>
      <c r="CA59" s="244"/>
      <c r="CB59" s="244"/>
      <c r="CC59" s="244"/>
      <c r="CD59" s="244"/>
      <c r="CE59" s="244"/>
      <c r="CF59" s="244"/>
      <c r="CG59" s="244"/>
      <c r="CH59" s="244"/>
      <c r="CI59" s="244"/>
      <c r="CJ59" s="244"/>
      <c r="CK59" s="244"/>
      <c r="CL59" s="244"/>
      <c r="CM59" s="244"/>
      <c r="CN59" s="244"/>
      <c r="CO59" s="244"/>
      <c r="CP59" s="244"/>
      <c r="CQ59" s="244"/>
      <c r="CR59" s="244"/>
      <c r="CS59" s="244"/>
      <c r="CT59" s="244"/>
      <c r="CU59" s="244"/>
      <c r="CV59" s="244"/>
      <c r="CW59" s="244"/>
      <c r="CX59" s="244"/>
    </row>
    <row r="60" spans="1:102" ht="64.5" customHeight="1">
      <c r="A60" s="244"/>
      <c r="B60" s="244"/>
      <c r="C60" s="244"/>
      <c r="D60" s="244"/>
      <c r="E60" s="244"/>
      <c r="F60" s="402"/>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c r="BR60" s="244"/>
      <c r="BS60" s="244"/>
      <c r="BT60" s="244"/>
      <c r="BU60" s="244"/>
      <c r="BV60" s="244"/>
      <c r="BW60" s="244"/>
      <c r="BX60" s="244"/>
      <c r="BY60" s="244"/>
      <c r="BZ60" s="244"/>
      <c r="CA60" s="244"/>
      <c r="CB60" s="244"/>
      <c r="CC60" s="244"/>
      <c r="CD60" s="244"/>
      <c r="CE60" s="244"/>
      <c r="CF60" s="244"/>
      <c r="CG60" s="244"/>
      <c r="CH60" s="244"/>
      <c r="CI60" s="244"/>
      <c r="CJ60" s="244"/>
      <c r="CK60" s="244"/>
      <c r="CL60" s="244"/>
      <c r="CM60" s="244"/>
      <c r="CN60" s="244"/>
      <c r="CO60" s="244"/>
      <c r="CP60" s="244"/>
      <c r="CQ60" s="244"/>
      <c r="CR60" s="244"/>
      <c r="CS60" s="244"/>
      <c r="CT60" s="244"/>
      <c r="CU60" s="244"/>
      <c r="CV60" s="244"/>
      <c r="CW60" s="244"/>
      <c r="CX60" s="244"/>
    </row>
    <row r="61" spans="1:102">
      <c r="A61" s="244"/>
      <c r="B61" s="244"/>
      <c r="C61" s="244"/>
      <c r="D61" s="244"/>
      <c r="E61" s="244"/>
      <c r="F61" s="402"/>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c r="BR61" s="244"/>
      <c r="BS61" s="244"/>
      <c r="BT61" s="244"/>
      <c r="BU61" s="244"/>
      <c r="BV61" s="244"/>
      <c r="BW61" s="244"/>
      <c r="BX61" s="244"/>
      <c r="BY61" s="244"/>
      <c r="BZ61" s="244"/>
      <c r="CA61" s="244"/>
      <c r="CB61" s="244"/>
      <c r="CC61" s="244"/>
      <c r="CD61" s="244"/>
      <c r="CE61" s="244"/>
      <c r="CF61" s="244"/>
      <c r="CG61" s="244"/>
      <c r="CH61" s="244"/>
      <c r="CI61" s="244"/>
      <c r="CJ61" s="244"/>
      <c r="CK61" s="244"/>
      <c r="CL61" s="244"/>
      <c r="CM61" s="244"/>
      <c r="CN61" s="244"/>
      <c r="CO61" s="244"/>
      <c r="CP61" s="244"/>
      <c r="CQ61" s="244"/>
      <c r="CR61" s="244"/>
      <c r="CS61" s="244"/>
      <c r="CT61" s="244"/>
      <c r="CU61" s="244"/>
      <c r="CV61" s="244"/>
      <c r="CW61" s="244"/>
      <c r="CX61" s="244"/>
    </row>
    <row r="62" spans="1:102" ht="42.75" customHeight="1">
      <c r="A62" s="244"/>
      <c r="B62" s="244"/>
      <c r="C62" s="244"/>
      <c r="D62" s="244"/>
      <c r="E62" s="244"/>
      <c r="F62" s="402"/>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c r="BR62" s="244"/>
      <c r="BS62" s="244"/>
      <c r="BT62" s="244"/>
      <c r="BU62" s="244"/>
      <c r="BV62" s="244"/>
      <c r="BW62" s="244"/>
      <c r="BX62" s="244"/>
      <c r="BY62" s="244"/>
      <c r="BZ62" s="244"/>
      <c r="CA62" s="244"/>
      <c r="CB62" s="244"/>
      <c r="CC62" s="244"/>
      <c r="CD62" s="244"/>
      <c r="CE62" s="244"/>
      <c r="CF62" s="244"/>
      <c r="CG62" s="244"/>
      <c r="CH62" s="244"/>
      <c r="CI62" s="244"/>
      <c r="CJ62" s="244"/>
      <c r="CK62" s="244"/>
      <c r="CL62" s="244"/>
      <c r="CM62" s="244"/>
      <c r="CN62" s="244"/>
      <c r="CO62" s="244"/>
      <c r="CP62" s="244"/>
      <c r="CQ62" s="244"/>
      <c r="CR62" s="244"/>
      <c r="CS62" s="244"/>
      <c r="CT62" s="244"/>
      <c r="CU62" s="244"/>
      <c r="CV62" s="244"/>
      <c r="CW62" s="244"/>
      <c r="CX62" s="244"/>
    </row>
    <row r="63" spans="1:102" ht="16.5" customHeight="1">
      <c r="A63" s="244"/>
      <c r="B63" s="244"/>
      <c r="C63" s="244"/>
      <c r="D63" s="244"/>
      <c r="E63" s="244"/>
      <c r="F63" s="402"/>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c r="BR63" s="244"/>
      <c r="BS63" s="244"/>
      <c r="BT63" s="244"/>
      <c r="BU63" s="244"/>
      <c r="BV63" s="244"/>
      <c r="BW63" s="244"/>
      <c r="BX63" s="244"/>
      <c r="BY63" s="244"/>
      <c r="BZ63" s="244"/>
      <c r="CA63" s="244"/>
      <c r="CB63" s="244"/>
      <c r="CC63" s="244"/>
      <c r="CD63" s="244"/>
      <c r="CE63" s="244"/>
      <c r="CF63" s="244"/>
      <c r="CG63" s="244"/>
      <c r="CH63" s="244"/>
      <c r="CI63" s="244"/>
      <c r="CJ63" s="244"/>
      <c r="CK63" s="244"/>
      <c r="CL63" s="244"/>
      <c r="CM63" s="244"/>
      <c r="CN63" s="244"/>
      <c r="CO63" s="244"/>
      <c r="CP63" s="244"/>
      <c r="CQ63" s="244"/>
      <c r="CR63" s="244"/>
      <c r="CS63" s="244"/>
      <c r="CT63" s="244"/>
      <c r="CU63" s="244"/>
      <c r="CV63" s="244"/>
      <c r="CW63" s="244"/>
      <c r="CX63" s="244"/>
    </row>
    <row r="64" spans="1:102" ht="15.75" customHeight="1">
      <c r="A64" s="244"/>
      <c r="B64" s="244"/>
      <c r="C64" s="244"/>
      <c r="D64" s="244"/>
      <c r="E64" s="244"/>
      <c r="F64" s="402"/>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c r="BT64" s="244"/>
      <c r="BU64" s="244"/>
      <c r="BV64" s="244"/>
      <c r="BW64" s="244"/>
      <c r="BX64" s="244"/>
      <c r="BY64" s="244"/>
      <c r="BZ64" s="244"/>
      <c r="CA64" s="244"/>
      <c r="CB64" s="244"/>
      <c r="CC64" s="244"/>
      <c r="CD64" s="244"/>
      <c r="CE64" s="244"/>
      <c r="CF64" s="244"/>
      <c r="CG64" s="244"/>
      <c r="CH64" s="244"/>
      <c r="CI64" s="244"/>
      <c r="CJ64" s="244"/>
      <c r="CK64" s="244"/>
      <c r="CL64" s="244"/>
      <c r="CM64" s="244"/>
      <c r="CN64" s="244"/>
      <c r="CO64" s="244"/>
      <c r="CP64" s="244"/>
      <c r="CQ64" s="244"/>
      <c r="CR64" s="244"/>
      <c r="CS64" s="244"/>
      <c r="CT64" s="244"/>
      <c r="CU64" s="244"/>
      <c r="CV64" s="244"/>
      <c r="CW64" s="244"/>
      <c r="CX64" s="244"/>
    </row>
    <row r="65" spans="1:102">
      <c r="A65" s="244"/>
      <c r="B65" s="244"/>
      <c r="C65" s="244"/>
      <c r="D65" s="244"/>
      <c r="E65" s="244"/>
      <c r="F65" s="402"/>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S65" s="244"/>
      <c r="CT65" s="244"/>
      <c r="CU65" s="244"/>
      <c r="CV65" s="244"/>
      <c r="CW65" s="244"/>
      <c r="CX65" s="244"/>
    </row>
    <row r="66" spans="1:102">
      <c r="A66" s="244"/>
      <c r="B66" s="244"/>
      <c r="C66" s="244"/>
      <c r="D66" s="244"/>
      <c r="E66" s="244"/>
      <c r="F66" s="402"/>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c r="BT66" s="244"/>
      <c r="BU66" s="244"/>
      <c r="BV66" s="244"/>
      <c r="BW66" s="244"/>
      <c r="BX66" s="244"/>
      <c r="BY66" s="244"/>
      <c r="BZ66" s="244"/>
      <c r="CA66" s="244"/>
      <c r="CB66" s="244"/>
      <c r="CC66" s="244"/>
      <c r="CD66" s="244"/>
      <c r="CE66" s="244"/>
      <c r="CF66" s="244"/>
      <c r="CG66" s="244"/>
      <c r="CH66" s="244"/>
      <c r="CI66" s="244"/>
      <c r="CJ66" s="244"/>
      <c r="CK66" s="244"/>
      <c r="CL66" s="244"/>
      <c r="CM66" s="244"/>
      <c r="CN66" s="244"/>
      <c r="CO66" s="244"/>
      <c r="CP66" s="244"/>
      <c r="CQ66" s="244"/>
      <c r="CR66" s="244"/>
      <c r="CS66" s="244"/>
      <c r="CT66" s="244"/>
      <c r="CU66" s="244"/>
      <c r="CV66" s="244"/>
      <c r="CW66" s="244"/>
      <c r="CX66" s="244"/>
    </row>
    <row r="67" spans="1:102">
      <c r="A67" s="244"/>
      <c r="B67" s="244"/>
      <c r="C67" s="244"/>
      <c r="D67" s="244"/>
      <c r="E67" s="244"/>
      <c r="F67" s="402"/>
      <c r="G67" s="244"/>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c r="BR67" s="244"/>
      <c r="BS67" s="244"/>
      <c r="BT67" s="244"/>
      <c r="BU67" s="244"/>
      <c r="BV67" s="244"/>
      <c r="BW67" s="244"/>
      <c r="BX67" s="244"/>
      <c r="BY67" s="244"/>
      <c r="BZ67" s="244"/>
      <c r="CA67" s="244"/>
      <c r="CB67" s="244"/>
      <c r="CC67" s="244"/>
      <c r="CD67" s="244"/>
      <c r="CE67" s="244"/>
      <c r="CF67" s="244"/>
      <c r="CG67" s="244"/>
      <c r="CH67" s="244"/>
      <c r="CI67" s="244"/>
      <c r="CJ67" s="244"/>
      <c r="CK67" s="244"/>
      <c r="CL67" s="244"/>
      <c r="CM67" s="244"/>
      <c r="CN67" s="244"/>
      <c r="CO67" s="244"/>
      <c r="CP67" s="244"/>
      <c r="CQ67" s="244"/>
      <c r="CR67" s="244"/>
      <c r="CS67" s="244"/>
      <c r="CT67" s="244"/>
      <c r="CU67" s="244"/>
      <c r="CV67" s="244"/>
      <c r="CW67" s="244"/>
      <c r="CX67" s="244"/>
    </row>
    <row r="68" spans="1:102">
      <c r="A68" s="244"/>
      <c r="B68" s="244"/>
      <c r="C68" s="244"/>
      <c r="D68" s="244"/>
      <c r="E68" s="244"/>
      <c r="F68" s="402"/>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c r="BT68" s="244"/>
      <c r="BU68" s="244"/>
      <c r="BV68" s="244"/>
      <c r="BW68" s="244"/>
      <c r="BX68" s="244"/>
      <c r="BY68" s="244"/>
      <c r="BZ68" s="244"/>
      <c r="CA68" s="244"/>
      <c r="CB68" s="244"/>
      <c r="CC68" s="244"/>
      <c r="CD68" s="244"/>
      <c r="CE68" s="244"/>
      <c r="CF68" s="244"/>
      <c r="CG68" s="244"/>
      <c r="CH68" s="244"/>
      <c r="CI68" s="244"/>
      <c r="CJ68" s="244"/>
      <c r="CK68" s="244"/>
      <c r="CL68" s="244"/>
      <c r="CM68" s="244"/>
      <c r="CN68" s="244"/>
      <c r="CO68" s="244"/>
      <c r="CP68" s="244"/>
      <c r="CQ68" s="244"/>
      <c r="CR68" s="244"/>
      <c r="CS68" s="244"/>
      <c r="CT68" s="244"/>
      <c r="CU68" s="244"/>
      <c r="CV68" s="244"/>
      <c r="CW68" s="244"/>
      <c r="CX68" s="244"/>
    </row>
    <row r="69" spans="1:102" ht="41.25" customHeight="1">
      <c r="A69" s="244"/>
      <c r="B69" s="244"/>
      <c r="C69" s="244"/>
      <c r="D69" s="244"/>
      <c r="E69" s="244"/>
      <c r="F69" s="402"/>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c r="BR69" s="244"/>
      <c r="BS69" s="244"/>
      <c r="BT69" s="244"/>
      <c r="BU69" s="244"/>
      <c r="BV69" s="244"/>
      <c r="BW69" s="244"/>
      <c r="BX69" s="244"/>
      <c r="BY69" s="244"/>
      <c r="BZ69" s="244"/>
      <c r="CA69" s="244"/>
      <c r="CB69" s="244"/>
      <c r="CC69" s="244"/>
      <c r="CD69" s="244"/>
      <c r="CE69" s="244"/>
      <c r="CF69" s="244"/>
      <c r="CG69" s="244"/>
      <c r="CH69" s="244"/>
      <c r="CI69" s="244"/>
      <c r="CJ69" s="244"/>
      <c r="CK69" s="244"/>
      <c r="CL69" s="244"/>
      <c r="CM69" s="244"/>
      <c r="CN69" s="244"/>
      <c r="CO69" s="244"/>
      <c r="CP69" s="244"/>
      <c r="CQ69" s="244"/>
      <c r="CR69" s="244"/>
      <c r="CS69" s="244"/>
      <c r="CT69" s="244"/>
      <c r="CU69" s="244"/>
      <c r="CV69" s="244"/>
      <c r="CW69" s="244"/>
      <c r="CX69" s="244"/>
    </row>
    <row r="70" spans="1:102">
      <c r="A70" s="244"/>
      <c r="B70" s="244"/>
      <c r="C70" s="244"/>
      <c r="D70" s="244"/>
      <c r="E70" s="244"/>
      <c r="F70" s="402"/>
      <c r="G70" s="244"/>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4"/>
      <c r="BX70" s="244"/>
      <c r="BY70" s="244"/>
      <c r="BZ70" s="244"/>
      <c r="CA70" s="244"/>
      <c r="CB70" s="244"/>
      <c r="CC70" s="244"/>
      <c r="CD70" s="244"/>
      <c r="CE70" s="244"/>
      <c r="CF70" s="244"/>
      <c r="CG70" s="244"/>
      <c r="CH70" s="244"/>
      <c r="CI70" s="244"/>
      <c r="CJ70" s="244"/>
      <c r="CK70" s="244"/>
      <c r="CL70" s="244"/>
      <c r="CM70" s="244"/>
      <c r="CN70" s="244"/>
      <c r="CO70" s="244"/>
      <c r="CP70" s="244"/>
      <c r="CQ70" s="244"/>
      <c r="CR70" s="244"/>
      <c r="CS70" s="244"/>
      <c r="CT70" s="244"/>
      <c r="CU70" s="244"/>
      <c r="CV70" s="244"/>
      <c r="CW70" s="244"/>
      <c r="CX70" s="244"/>
    </row>
    <row r="71" spans="1:102">
      <c r="A71" s="244"/>
      <c r="B71" s="244"/>
      <c r="C71" s="244"/>
      <c r="D71" s="244"/>
      <c r="E71" s="244"/>
      <c r="F71" s="402"/>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4"/>
      <c r="BX71" s="244"/>
      <c r="BY71" s="244"/>
      <c r="BZ71" s="244"/>
      <c r="CA71" s="244"/>
      <c r="CB71" s="244"/>
      <c r="CC71" s="244"/>
      <c r="CD71" s="244"/>
      <c r="CE71" s="244"/>
      <c r="CF71" s="244"/>
      <c r="CG71" s="244"/>
      <c r="CH71" s="244"/>
      <c r="CI71" s="244"/>
      <c r="CJ71" s="244"/>
      <c r="CK71" s="244"/>
      <c r="CL71" s="244"/>
      <c r="CM71" s="244"/>
      <c r="CN71" s="244"/>
      <c r="CO71" s="244"/>
      <c r="CP71" s="244"/>
      <c r="CQ71" s="244"/>
      <c r="CR71" s="244"/>
      <c r="CS71" s="244"/>
      <c r="CT71" s="244"/>
      <c r="CU71" s="244"/>
      <c r="CV71" s="244"/>
      <c r="CW71" s="244"/>
      <c r="CX71" s="244"/>
    </row>
    <row r="72" spans="1:102" ht="30.75" customHeight="1">
      <c r="A72" s="244"/>
      <c r="B72" s="244"/>
      <c r="C72" s="244"/>
      <c r="D72" s="244"/>
      <c r="E72" s="244"/>
      <c r="F72" s="402"/>
      <c r="G72" s="244"/>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c r="BR72" s="244"/>
      <c r="BS72" s="244"/>
      <c r="BT72" s="244"/>
      <c r="BU72" s="244"/>
      <c r="BV72" s="244"/>
      <c r="BW72" s="244"/>
      <c r="BX72" s="244"/>
      <c r="BY72" s="244"/>
      <c r="BZ72" s="244"/>
      <c r="CA72" s="244"/>
      <c r="CB72" s="244"/>
      <c r="CC72" s="244"/>
      <c r="CD72" s="244"/>
      <c r="CE72" s="244"/>
      <c r="CF72" s="244"/>
      <c r="CG72" s="244"/>
      <c r="CH72" s="244"/>
      <c r="CI72" s="244"/>
      <c r="CJ72" s="244"/>
      <c r="CK72" s="244"/>
      <c r="CL72" s="244"/>
      <c r="CM72" s="244"/>
      <c r="CN72" s="244"/>
      <c r="CO72" s="244"/>
      <c r="CP72" s="244"/>
      <c r="CQ72" s="244"/>
      <c r="CR72" s="244"/>
      <c r="CS72" s="244"/>
      <c r="CT72" s="244"/>
      <c r="CU72" s="244"/>
      <c r="CV72" s="244"/>
      <c r="CW72" s="244"/>
      <c r="CX72" s="244"/>
    </row>
    <row r="73" spans="1:102">
      <c r="A73" s="244"/>
      <c r="B73" s="244"/>
      <c r="C73" s="244"/>
      <c r="D73" s="244"/>
      <c r="E73" s="244"/>
      <c r="F73" s="402"/>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c r="BR73" s="244"/>
      <c r="BS73" s="244"/>
      <c r="BT73" s="244"/>
      <c r="BU73" s="244"/>
      <c r="BV73" s="244"/>
      <c r="BW73" s="244"/>
      <c r="BX73" s="244"/>
      <c r="BY73" s="244"/>
      <c r="BZ73" s="244"/>
      <c r="CA73" s="244"/>
      <c r="CB73" s="244"/>
      <c r="CC73" s="244"/>
      <c r="CD73" s="244"/>
      <c r="CE73" s="244"/>
      <c r="CF73" s="244"/>
      <c r="CG73" s="244"/>
      <c r="CH73" s="244"/>
      <c r="CI73" s="244"/>
      <c r="CJ73" s="244"/>
      <c r="CK73" s="244"/>
      <c r="CL73" s="244"/>
      <c r="CM73" s="244"/>
      <c r="CN73" s="244"/>
      <c r="CO73" s="244"/>
      <c r="CP73" s="244"/>
      <c r="CQ73" s="244"/>
      <c r="CR73" s="244"/>
      <c r="CS73" s="244"/>
      <c r="CT73" s="244"/>
      <c r="CU73" s="244"/>
      <c r="CV73" s="244"/>
      <c r="CW73" s="244"/>
      <c r="CX73" s="244"/>
    </row>
    <row r="74" spans="1:102">
      <c r="A74" s="244"/>
      <c r="B74" s="244"/>
      <c r="C74" s="244"/>
      <c r="D74" s="244"/>
      <c r="E74" s="244"/>
      <c r="F74" s="402"/>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V74" s="244"/>
      <c r="BW74" s="244"/>
      <c r="BX74" s="244"/>
      <c r="BY74" s="244"/>
      <c r="BZ74" s="244"/>
      <c r="CA74" s="244"/>
      <c r="CB74" s="244"/>
      <c r="CC74" s="244"/>
      <c r="CD74" s="244"/>
      <c r="CE74" s="244"/>
      <c r="CF74" s="244"/>
      <c r="CG74" s="244"/>
      <c r="CH74" s="244"/>
      <c r="CI74" s="244"/>
      <c r="CJ74" s="244"/>
      <c r="CK74" s="244"/>
      <c r="CL74" s="244"/>
      <c r="CM74" s="244"/>
      <c r="CN74" s="244"/>
      <c r="CO74" s="244"/>
      <c r="CP74" s="244"/>
      <c r="CQ74" s="244"/>
      <c r="CR74" s="244"/>
      <c r="CS74" s="244"/>
      <c r="CT74" s="244"/>
      <c r="CU74" s="244"/>
      <c r="CV74" s="244"/>
      <c r="CW74" s="244"/>
      <c r="CX74" s="244"/>
    </row>
    <row r="75" spans="1:102">
      <c r="A75" s="244"/>
      <c r="B75" s="244"/>
      <c r="C75" s="244"/>
      <c r="D75" s="244"/>
      <c r="E75" s="244"/>
      <c r="F75" s="402"/>
      <c r="G75" s="244"/>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V75" s="244"/>
      <c r="BW75" s="244"/>
      <c r="BX75" s="244"/>
      <c r="BY75" s="244"/>
      <c r="BZ75" s="244"/>
      <c r="CA75" s="244"/>
      <c r="CB75" s="244"/>
      <c r="CC75" s="244"/>
      <c r="CD75" s="244"/>
      <c r="CE75" s="244"/>
      <c r="CF75" s="244"/>
      <c r="CG75" s="244"/>
      <c r="CH75" s="244"/>
      <c r="CI75" s="244"/>
      <c r="CJ75" s="244"/>
      <c r="CK75" s="244"/>
      <c r="CL75" s="244"/>
      <c r="CM75" s="244"/>
      <c r="CN75" s="244"/>
      <c r="CO75" s="244"/>
      <c r="CP75" s="244"/>
      <c r="CQ75" s="244"/>
      <c r="CR75" s="244"/>
      <c r="CS75" s="244"/>
      <c r="CT75" s="244"/>
      <c r="CU75" s="244"/>
      <c r="CV75" s="244"/>
      <c r="CW75" s="244"/>
      <c r="CX75" s="244"/>
    </row>
    <row r="76" spans="1:102">
      <c r="A76" s="244"/>
      <c r="B76" s="244"/>
      <c r="C76" s="244"/>
      <c r="D76" s="244"/>
      <c r="E76" s="244"/>
      <c r="F76" s="402"/>
      <c r="G76" s="244"/>
      <c r="H76" s="244"/>
      <c r="I76" s="244"/>
      <c r="J76" s="244"/>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V76" s="244"/>
      <c r="BW76" s="244"/>
      <c r="BX76" s="244"/>
      <c r="BY76" s="244"/>
      <c r="BZ76" s="244"/>
      <c r="CA76" s="244"/>
      <c r="CB76" s="244"/>
      <c r="CC76" s="244"/>
      <c r="CD76" s="244"/>
      <c r="CE76" s="244"/>
      <c r="CF76" s="244"/>
      <c r="CG76" s="244"/>
      <c r="CH76" s="244"/>
      <c r="CI76" s="244"/>
      <c r="CJ76" s="244"/>
      <c r="CK76" s="244"/>
      <c r="CL76" s="244"/>
      <c r="CM76" s="244"/>
      <c r="CN76" s="244"/>
      <c r="CO76" s="244"/>
      <c r="CP76" s="244"/>
      <c r="CQ76" s="244"/>
      <c r="CR76" s="244"/>
      <c r="CS76" s="244"/>
      <c r="CT76" s="244"/>
      <c r="CU76" s="244"/>
      <c r="CV76" s="244"/>
      <c r="CW76" s="244"/>
      <c r="CX76" s="244"/>
    </row>
    <row r="77" spans="1:102">
      <c r="A77" s="244"/>
      <c r="B77" s="244"/>
      <c r="C77" s="244"/>
      <c r="D77" s="244"/>
      <c r="E77" s="244"/>
      <c r="F77" s="402"/>
      <c r="G77" s="244"/>
      <c r="H77" s="244"/>
      <c r="I77" s="244"/>
      <c r="J77" s="244"/>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4"/>
      <c r="BX77" s="244"/>
      <c r="BY77" s="244"/>
      <c r="BZ77" s="244"/>
      <c r="CA77" s="244"/>
      <c r="CB77" s="244"/>
      <c r="CC77" s="244"/>
      <c r="CD77" s="244"/>
      <c r="CE77" s="244"/>
      <c r="CF77" s="244"/>
      <c r="CG77" s="244"/>
      <c r="CH77" s="244"/>
      <c r="CI77" s="244"/>
      <c r="CJ77" s="244"/>
      <c r="CK77" s="244"/>
      <c r="CL77" s="244"/>
      <c r="CM77" s="244"/>
      <c r="CN77" s="244"/>
      <c r="CO77" s="244"/>
      <c r="CP77" s="244"/>
      <c r="CQ77" s="244"/>
      <c r="CR77" s="244"/>
      <c r="CS77" s="244"/>
      <c r="CT77" s="244"/>
      <c r="CU77" s="244"/>
      <c r="CV77" s="244"/>
      <c r="CW77" s="244"/>
      <c r="CX77" s="244"/>
    </row>
    <row r="78" spans="1:102">
      <c r="A78" s="244"/>
      <c r="B78" s="244"/>
      <c r="C78" s="244"/>
      <c r="D78" s="244"/>
      <c r="E78" s="244"/>
      <c r="F78" s="402"/>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4"/>
      <c r="BX78" s="244"/>
      <c r="BY78" s="244"/>
      <c r="BZ78" s="244"/>
      <c r="CA78" s="244"/>
      <c r="CB78" s="244"/>
      <c r="CC78" s="244"/>
      <c r="CD78" s="244"/>
      <c r="CE78" s="244"/>
      <c r="CF78" s="244"/>
      <c r="CG78" s="244"/>
      <c r="CH78" s="244"/>
      <c r="CI78" s="244"/>
      <c r="CJ78" s="244"/>
      <c r="CK78" s="244"/>
      <c r="CL78" s="244"/>
      <c r="CM78" s="244"/>
      <c r="CN78" s="244"/>
      <c r="CO78" s="244"/>
      <c r="CP78" s="244"/>
      <c r="CQ78" s="244"/>
      <c r="CR78" s="244"/>
      <c r="CS78" s="244"/>
      <c r="CT78" s="244"/>
      <c r="CU78" s="244"/>
      <c r="CV78" s="244"/>
      <c r="CW78" s="244"/>
      <c r="CX78" s="244"/>
    </row>
    <row r="79" spans="1:102">
      <c r="A79" s="244"/>
      <c r="B79" s="244"/>
      <c r="C79" s="244"/>
      <c r="D79" s="244"/>
      <c r="E79" s="244"/>
      <c r="F79" s="402"/>
      <c r="G79" s="244"/>
      <c r="H79" s="244"/>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V79" s="244"/>
      <c r="BW79" s="244"/>
      <c r="BX79" s="244"/>
      <c r="BY79" s="244"/>
      <c r="BZ79" s="244"/>
      <c r="CA79" s="244"/>
      <c r="CB79" s="244"/>
      <c r="CC79" s="244"/>
      <c r="CD79" s="244"/>
      <c r="CE79" s="244"/>
      <c r="CF79" s="244"/>
      <c r="CG79" s="244"/>
      <c r="CH79" s="244"/>
      <c r="CI79" s="244"/>
      <c r="CJ79" s="244"/>
      <c r="CK79" s="244"/>
      <c r="CL79" s="244"/>
      <c r="CM79" s="244"/>
      <c r="CN79" s="244"/>
      <c r="CO79" s="244"/>
      <c r="CP79" s="244"/>
      <c r="CQ79" s="244"/>
      <c r="CR79" s="244"/>
      <c r="CS79" s="244"/>
      <c r="CT79" s="244"/>
      <c r="CU79" s="244"/>
      <c r="CV79" s="244"/>
      <c r="CW79" s="244"/>
      <c r="CX79" s="244"/>
    </row>
    <row r="80" spans="1:102">
      <c r="A80" s="244"/>
      <c r="B80" s="244"/>
      <c r="C80" s="244"/>
      <c r="D80" s="244"/>
      <c r="E80" s="244"/>
      <c r="F80" s="402"/>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4"/>
      <c r="BR80" s="244"/>
      <c r="BS80" s="244"/>
      <c r="BT80" s="244"/>
      <c r="BU80" s="244"/>
      <c r="BV80" s="244"/>
      <c r="BW80" s="244"/>
      <c r="BX80" s="244"/>
      <c r="BY80" s="244"/>
      <c r="BZ80" s="244"/>
      <c r="CA80" s="244"/>
      <c r="CB80" s="244"/>
      <c r="CC80" s="244"/>
      <c r="CD80" s="244"/>
      <c r="CE80" s="244"/>
      <c r="CF80" s="244"/>
      <c r="CG80" s="244"/>
      <c r="CH80" s="244"/>
      <c r="CI80" s="244"/>
      <c r="CJ80" s="244"/>
      <c r="CK80" s="244"/>
      <c r="CL80" s="244"/>
      <c r="CM80" s="244"/>
      <c r="CN80" s="244"/>
      <c r="CO80" s="244"/>
      <c r="CP80" s="244"/>
      <c r="CQ80" s="244"/>
      <c r="CR80" s="244"/>
      <c r="CS80" s="244"/>
      <c r="CT80" s="244"/>
      <c r="CU80" s="244"/>
      <c r="CV80" s="244"/>
      <c r="CW80" s="244"/>
      <c r="CX80" s="244"/>
    </row>
    <row r="81" spans="1:102">
      <c r="A81" s="244"/>
      <c r="B81" s="244"/>
      <c r="C81" s="244"/>
      <c r="D81" s="244"/>
      <c r="E81" s="244"/>
      <c r="F81" s="402"/>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P81" s="244"/>
      <c r="BQ81" s="244"/>
      <c r="BR81" s="244"/>
      <c r="BS81" s="244"/>
      <c r="BT81" s="244"/>
      <c r="BU81" s="244"/>
      <c r="BV81" s="244"/>
      <c r="BW81" s="244"/>
      <c r="BX81" s="244"/>
      <c r="BY81" s="244"/>
      <c r="BZ81" s="244"/>
      <c r="CA81" s="244"/>
      <c r="CB81" s="244"/>
      <c r="CC81" s="244"/>
      <c r="CD81" s="244"/>
      <c r="CE81" s="244"/>
      <c r="CF81" s="244"/>
      <c r="CG81" s="244"/>
      <c r="CH81" s="244"/>
      <c r="CI81" s="244"/>
      <c r="CJ81" s="244"/>
      <c r="CK81" s="244"/>
      <c r="CL81" s="244"/>
      <c r="CM81" s="244"/>
      <c r="CN81" s="244"/>
      <c r="CO81" s="244"/>
      <c r="CP81" s="244"/>
      <c r="CQ81" s="244"/>
      <c r="CR81" s="244"/>
      <c r="CS81" s="244"/>
      <c r="CT81" s="244"/>
      <c r="CU81" s="244"/>
      <c r="CV81" s="244"/>
      <c r="CW81" s="244"/>
      <c r="CX81" s="244"/>
    </row>
    <row r="82" spans="1:102">
      <c r="A82" s="244"/>
      <c r="B82" s="244"/>
      <c r="C82" s="244"/>
      <c r="D82" s="244"/>
      <c r="E82" s="244"/>
      <c r="F82" s="402"/>
      <c r="G82" s="244"/>
      <c r="H82" s="244"/>
      <c r="I82" s="244"/>
      <c r="J82" s="244"/>
      <c r="K82" s="244"/>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c r="BR82" s="244"/>
      <c r="BS82" s="244"/>
      <c r="BT82" s="244"/>
      <c r="BU82" s="244"/>
      <c r="BV82" s="244"/>
      <c r="BW82" s="244"/>
      <c r="BX82" s="244"/>
      <c r="BY82" s="244"/>
      <c r="BZ82" s="244"/>
      <c r="CA82" s="244"/>
      <c r="CB82" s="244"/>
      <c r="CC82" s="244"/>
      <c r="CD82" s="244"/>
      <c r="CE82" s="244"/>
      <c r="CF82" s="244"/>
      <c r="CG82" s="244"/>
      <c r="CH82" s="244"/>
      <c r="CI82" s="244"/>
      <c r="CJ82" s="244"/>
      <c r="CK82" s="244"/>
      <c r="CL82" s="244"/>
      <c r="CM82" s="244"/>
      <c r="CN82" s="244"/>
      <c r="CO82" s="244"/>
      <c r="CP82" s="244"/>
      <c r="CQ82" s="244"/>
      <c r="CR82" s="244"/>
      <c r="CS82" s="244"/>
      <c r="CT82" s="244"/>
      <c r="CU82" s="244"/>
      <c r="CV82" s="244"/>
      <c r="CW82" s="244"/>
      <c r="CX82" s="244"/>
    </row>
    <row r="83" spans="1:102">
      <c r="A83" s="244"/>
      <c r="B83" s="244"/>
      <c r="C83" s="244"/>
      <c r="D83" s="244"/>
      <c r="E83" s="244"/>
      <c r="F83" s="402"/>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c r="BR83" s="244"/>
      <c r="BS83" s="244"/>
      <c r="BT83" s="244"/>
      <c r="BU83" s="244"/>
      <c r="BV83" s="244"/>
      <c r="BW83" s="244"/>
      <c r="BX83" s="244"/>
      <c r="BY83" s="244"/>
      <c r="BZ83" s="244"/>
      <c r="CA83" s="244"/>
      <c r="CB83" s="244"/>
      <c r="CC83" s="244"/>
      <c r="CD83" s="244"/>
      <c r="CE83" s="244"/>
      <c r="CF83" s="244"/>
      <c r="CG83" s="244"/>
      <c r="CH83" s="244"/>
      <c r="CI83" s="244"/>
      <c r="CJ83" s="244"/>
      <c r="CK83" s="244"/>
      <c r="CL83" s="244"/>
      <c r="CM83" s="244"/>
      <c r="CN83" s="244"/>
      <c r="CO83" s="244"/>
      <c r="CP83" s="244"/>
      <c r="CQ83" s="244"/>
      <c r="CR83" s="244"/>
      <c r="CS83" s="244"/>
      <c r="CT83" s="244"/>
      <c r="CU83" s="244"/>
      <c r="CV83" s="244"/>
      <c r="CW83" s="244"/>
      <c r="CX83" s="244"/>
    </row>
    <row r="84" spans="1:102">
      <c r="A84" s="244"/>
      <c r="B84" s="244"/>
      <c r="C84" s="244"/>
      <c r="D84" s="244"/>
      <c r="E84" s="244"/>
      <c r="F84" s="402"/>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c r="BR84" s="244"/>
      <c r="BS84" s="244"/>
      <c r="BT84" s="244"/>
      <c r="BU84" s="244"/>
      <c r="BV84" s="244"/>
      <c r="BW84" s="244"/>
      <c r="BX84" s="244"/>
      <c r="BY84" s="244"/>
      <c r="BZ84" s="244"/>
      <c r="CA84" s="244"/>
      <c r="CB84" s="244"/>
      <c r="CC84" s="244"/>
      <c r="CD84" s="244"/>
      <c r="CE84" s="244"/>
      <c r="CF84" s="244"/>
      <c r="CG84" s="244"/>
      <c r="CH84" s="244"/>
      <c r="CI84" s="244"/>
      <c r="CJ84" s="244"/>
      <c r="CK84" s="244"/>
      <c r="CL84" s="244"/>
      <c r="CM84" s="244"/>
      <c r="CN84" s="244"/>
      <c r="CO84" s="244"/>
      <c r="CP84" s="244"/>
      <c r="CQ84" s="244"/>
      <c r="CR84" s="244"/>
      <c r="CS84" s="244"/>
      <c r="CT84" s="244"/>
      <c r="CU84" s="244"/>
      <c r="CV84" s="244"/>
      <c r="CW84" s="244"/>
      <c r="CX84" s="244"/>
    </row>
    <row r="85" spans="1:102">
      <c r="A85" s="244"/>
      <c r="B85" s="244"/>
      <c r="C85" s="244"/>
      <c r="D85" s="244"/>
      <c r="E85" s="244"/>
      <c r="F85" s="402"/>
      <c r="G85" s="244"/>
      <c r="H85" s="244"/>
      <c r="I85" s="244"/>
      <c r="J85" s="244"/>
      <c r="K85" s="244"/>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c r="BO85" s="244"/>
      <c r="BP85" s="244"/>
      <c r="BQ85" s="244"/>
      <c r="BR85" s="244"/>
      <c r="BS85" s="244"/>
      <c r="BT85" s="244"/>
      <c r="BU85" s="244"/>
      <c r="BV85" s="244"/>
      <c r="BW85" s="244"/>
      <c r="BX85" s="244"/>
      <c r="BY85" s="244"/>
      <c r="BZ85" s="244"/>
      <c r="CA85" s="244"/>
      <c r="CB85" s="244"/>
      <c r="CC85" s="244"/>
      <c r="CD85" s="244"/>
      <c r="CE85" s="244"/>
      <c r="CF85" s="244"/>
      <c r="CG85" s="244"/>
      <c r="CH85" s="244"/>
      <c r="CI85" s="244"/>
      <c r="CJ85" s="244"/>
      <c r="CK85" s="244"/>
      <c r="CL85" s="244"/>
      <c r="CM85" s="244"/>
      <c r="CN85" s="244"/>
      <c r="CO85" s="244"/>
      <c r="CP85" s="244"/>
      <c r="CQ85" s="244"/>
      <c r="CR85" s="244"/>
      <c r="CS85" s="244"/>
      <c r="CT85" s="244"/>
      <c r="CU85" s="244"/>
      <c r="CV85" s="244"/>
      <c r="CW85" s="244"/>
      <c r="CX85" s="244"/>
    </row>
    <row r="86" spans="1:102">
      <c r="A86" s="244"/>
      <c r="B86" s="244"/>
      <c r="C86" s="244"/>
      <c r="D86" s="244"/>
      <c r="E86" s="244"/>
      <c r="F86" s="402"/>
      <c r="G86" s="244"/>
      <c r="H86" s="244"/>
      <c r="I86" s="244"/>
      <c r="J86" s="244"/>
      <c r="K86" s="244"/>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c r="BR86" s="244"/>
      <c r="BS86" s="244"/>
      <c r="BT86" s="244"/>
      <c r="BU86" s="244"/>
      <c r="BV86" s="244"/>
      <c r="BW86" s="244"/>
      <c r="BX86" s="244"/>
      <c r="BY86" s="244"/>
      <c r="BZ86" s="244"/>
      <c r="CA86" s="244"/>
      <c r="CB86" s="244"/>
      <c r="CC86" s="244"/>
      <c r="CD86" s="244"/>
      <c r="CE86" s="244"/>
      <c r="CF86" s="244"/>
      <c r="CG86" s="244"/>
      <c r="CH86" s="244"/>
      <c r="CI86" s="244"/>
      <c r="CJ86" s="244"/>
      <c r="CK86" s="244"/>
      <c r="CL86" s="244"/>
      <c r="CM86" s="244"/>
      <c r="CN86" s="244"/>
      <c r="CO86" s="244"/>
      <c r="CP86" s="244"/>
      <c r="CQ86" s="244"/>
      <c r="CR86" s="244"/>
      <c r="CS86" s="244"/>
      <c r="CT86" s="244"/>
      <c r="CU86" s="244"/>
      <c r="CV86" s="244"/>
      <c r="CW86" s="244"/>
      <c r="CX86" s="244"/>
    </row>
    <row r="87" spans="1:102">
      <c r="A87" s="244"/>
      <c r="B87" s="244"/>
      <c r="C87" s="244"/>
      <c r="D87" s="244"/>
      <c r="E87" s="244"/>
      <c r="F87" s="402"/>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c r="BT87" s="244"/>
      <c r="BU87" s="244"/>
      <c r="BV87" s="244"/>
      <c r="BW87" s="244"/>
      <c r="BX87" s="244"/>
      <c r="BY87" s="244"/>
      <c r="BZ87" s="244"/>
      <c r="CA87" s="244"/>
      <c r="CB87" s="244"/>
      <c r="CC87" s="244"/>
      <c r="CD87" s="244"/>
      <c r="CE87" s="244"/>
      <c r="CF87" s="244"/>
      <c r="CG87" s="244"/>
      <c r="CH87" s="244"/>
      <c r="CI87" s="244"/>
      <c r="CJ87" s="244"/>
      <c r="CK87" s="244"/>
      <c r="CL87" s="244"/>
      <c r="CM87" s="244"/>
      <c r="CN87" s="244"/>
      <c r="CO87" s="244"/>
      <c r="CP87" s="244"/>
      <c r="CQ87" s="244"/>
      <c r="CR87" s="244"/>
      <c r="CS87" s="244"/>
      <c r="CT87" s="244"/>
      <c r="CU87" s="244"/>
      <c r="CV87" s="244"/>
      <c r="CW87" s="244"/>
      <c r="CX87" s="244"/>
    </row>
    <row r="88" spans="1:102">
      <c r="A88" s="244"/>
      <c r="B88" s="244"/>
      <c r="C88" s="244"/>
      <c r="D88" s="244"/>
      <c r="E88" s="244"/>
      <c r="F88" s="402"/>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c r="BR88" s="244"/>
      <c r="BS88" s="244"/>
      <c r="BT88" s="244"/>
      <c r="BU88" s="244"/>
      <c r="BV88" s="244"/>
      <c r="BW88" s="244"/>
      <c r="BX88" s="244"/>
      <c r="BY88" s="244"/>
      <c r="BZ88" s="244"/>
      <c r="CA88" s="244"/>
      <c r="CB88" s="244"/>
      <c r="CC88" s="244"/>
      <c r="CD88" s="244"/>
      <c r="CE88" s="244"/>
      <c r="CF88" s="244"/>
      <c r="CG88" s="244"/>
      <c r="CH88" s="244"/>
      <c r="CI88" s="244"/>
      <c r="CJ88" s="244"/>
      <c r="CK88" s="244"/>
      <c r="CL88" s="244"/>
      <c r="CM88" s="244"/>
      <c r="CN88" s="244"/>
      <c r="CO88" s="244"/>
      <c r="CP88" s="244"/>
      <c r="CQ88" s="244"/>
      <c r="CR88" s="244"/>
      <c r="CS88" s="244"/>
      <c r="CT88" s="244"/>
      <c r="CU88" s="244"/>
      <c r="CV88" s="244"/>
      <c r="CW88" s="244"/>
      <c r="CX88" s="244"/>
    </row>
    <row r="89" spans="1:102">
      <c r="A89" s="244"/>
      <c r="B89" s="244"/>
      <c r="C89" s="244"/>
      <c r="D89" s="244"/>
      <c r="E89" s="244"/>
      <c r="F89" s="402"/>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c r="BR89" s="244"/>
      <c r="BS89" s="244"/>
      <c r="BT89" s="244"/>
      <c r="BU89" s="244"/>
      <c r="BV89" s="244"/>
      <c r="BW89" s="244"/>
      <c r="BX89" s="244"/>
      <c r="BY89" s="244"/>
      <c r="BZ89" s="244"/>
      <c r="CA89" s="244"/>
      <c r="CB89" s="244"/>
      <c r="CC89" s="244"/>
      <c r="CD89" s="244"/>
      <c r="CE89" s="244"/>
      <c r="CF89" s="244"/>
      <c r="CG89" s="244"/>
      <c r="CH89" s="244"/>
      <c r="CI89" s="244"/>
      <c r="CJ89" s="244"/>
      <c r="CK89" s="244"/>
      <c r="CL89" s="244"/>
      <c r="CM89" s="244"/>
      <c r="CN89" s="244"/>
      <c r="CO89" s="244"/>
      <c r="CP89" s="244"/>
      <c r="CQ89" s="244"/>
      <c r="CR89" s="244"/>
      <c r="CS89" s="244"/>
      <c r="CT89" s="244"/>
      <c r="CU89" s="244"/>
      <c r="CV89" s="244"/>
      <c r="CW89" s="244"/>
      <c r="CX89" s="244"/>
    </row>
    <row r="90" spans="1:102" ht="66.75" customHeight="1">
      <c r="A90" s="242"/>
      <c r="B90" s="243"/>
      <c r="C90" s="243"/>
      <c r="D90" s="243"/>
      <c r="E90" s="243"/>
      <c r="F90" s="404"/>
      <c r="G90" s="243"/>
      <c r="H90" s="243"/>
      <c r="I90" s="244"/>
      <c r="J90" s="244"/>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c r="BR90" s="244"/>
      <c r="BS90" s="244"/>
      <c r="BT90" s="244"/>
      <c r="BU90" s="244"/>
      <c r="BV90" s="244"/>
      <c r="BW90" s="244"/>
      <c r="BX90" s="244"/>
      <c r="BY90" s="244"/>
      <c r="BZ90" s="244"/>
      <c r="CA90" s="244"/>
      <c r="CB90" s="244"/>
      <c r="CC90" s="244"/>
      <c r="CD90" s="244"/>
      <c r="CE90" s="244"/>
      <c r="CF90" s="244"/>
      <c r="CG90" s="244"/>
      <c r="CH90" s="244"/>
      <c r="CI90" s="244"/>
      <c r="CJ90" s="244"/>
      <c r="CK90" s="244"/>
      <c r="CL90" s="244"/>
      <c r="CM90" s="244"/>
      <c r="CN90" s="244"/>
      <c r="CO90" s="244"/>
      <c r="CP90" s="244"/>
      <c r="CQ90" s="244"/>
      <c r="CR90" s="244"/>
      <c r="CS90" s="244"/>
      <c r="CT90" s="244"/>
      <c r="CU90" s="244"/>
      <c r="CV90" s="244"/>
      <c r="CW90" s="244"/>
      <c r="CX90" s="244"/>
    </row>
    <row r="91" spans="1:102">
      <c r="A91" s="242"/>
      <c r="B91" s="243"/>
      <c r="C91" s="243"/>
      <c r="D91" s="243"/>
      <c r="E91" s="243"/>
      <c r="F91" s="404"/>
      <c r="G91" s="243"/>
      <c r="H91" s="243"/>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c r="BT91" s="244"/>
      <c r="BU91" s="244"/>
      <c r="BV91" s="244"/>
      <c r="BW91" s="244"/>
      <c r="BX91" s="244"/>
      <c r="BY91" s="244"/>
      <c r="BZ91" s="244"/>
      <c r="CA91" s="244"/>
      <c r="CB91" s="244"/>
      <c r="CC91" s="244"/>
      <c r="CD91" s="244"/>
      <c r="CE91" s="244"/>
      <c r="CF91" s="244"/>
      <c r="CG91" s="244"/>
      <c r="CH91" s="244"/>
      <c r="CI91" s="244"/>
      <c r="CJ91" s="244"/>
      <c r="CK91" s="244"/>
      <c r="CL91" s="244"/>
      <c r="CM91" s="244"/>
      <c r="CN91" s="244"/>
      <c r="CO91" s="244"/>
      <c r="CP91" s="244"/>
      <c r="CQ91" s="244"/>
      <c r="CR91" s="244"/>
      <c r="CS91" s="244"/>
      <c r="CT91" s="244"/>
      <c r="CU91" s="244"/>
      <c r="CV91" s="244"/>
      <c r="CW91" s="244"/>
      <c r="CX91" s="244"/>
    </row>
    <row r="92" spans="1:102" ht="26.25" customHeight="1">
      <c r="A92" s="244"/>
      <c r="B92" s="244"/>
      <c r="C92" s="244"/>
      <c r="D92" s="244"/>
      <c r="E92" s="244"/>
      <c r="F92" s="402"/>
      <c r="G92" s="244"/>
      <c r="H92" s="244"/>
      <c r="I92" s="244"/>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c r="BR92" s="244"/>
      <c r="BS92" s="244"/>
      <c r="BT92" s="244"/>
      <c r="BU92" s="244"/>
      <c r="BV92" s="244"/>
      <c r="BW92" s="244"/>
      <c r="BX92" s="244"/>
      <c r="BY92" s="244"/>
      <c r="BZ92" s="244"/>
      <c r="CA92" s="244"/>
      <c r="CB92" s="244"/>
      <c r="CC92" s="244"/>
      <c r="CD92" s="244"/>
      <c r="CE92" s="244"/>
      <c r="CF92" s="244"/>
      <c r="CG92" s="244"/>
      <c r="CH92" s="244"/>
      <c r="CI92" s="244"/>
      <c r="CJ92" s="244"/>
      <c r="CK92" s="244"/>
      <c r="CL92" s="244"/>
      <c r="CM92" s="244"/>
      <c r="CN92" s="244"/>
      <c r="CO92" s="244"/>
      <c r="CP92" s="244"/>
      <c r="CQ92" s="244"/>
      <c r="CR92" s="244"/>
      <c r="CS92" s="244"/>
      <c r="CT92" s="244"/>
      <c r="CU92" s="244"/>
      <c r="CV92" s="244"/>
      <c r="CW92" s="244"/>
      <c r="CX92" s="244"/>
    </row>
    <row r="93" spans="1:102">
      <c r="A93" s="244"/>
      <c r="B93" s="244"/>
      <c r="C93" s="244"/>
      <c r="D93" s="244"/>
      <c r="E93" s="244"/>
      <c r="F93" s="402"/>
      <c r="G93" s="244"/>
      <c r="H93" s="244"/>
      <c r="I93" s="244"/>
      <c r="J93" s="244"/>
      <c r="K93" s="244"/>
      <c r="L93" s="244"/>
      <c r="M93" s="244"/>
      <c r="N93" s="244"/>
      <c r="O93" s="244"/>
      <c r="P93" s="244"/>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c r="BR93" s="244"/>
      <c r="BS93" s="244"/>
      <c r="BT93" s="244"/>
      <c r="BU93" s="244"/>
      <c r="BV93" s="244"/>
      <c r="BW93" s="244"/>
      <c r="BX93" s="244"/>
      <c r="BY93" s="244"/>
      <c r="BZ93" s="244"/>
      <c r="CA93" s="244"/>
      <c r="CB93" s="244"/>
      <c r="CC93" s="244"/>
      <c r="CD93" s="244"/>
      <c r="CE93" s="244"/>
      <c r="CF93" s="244"/>
      <c r="CG93" s="244"/>
      <c r="CH93" s="244"/>
      <c r="CI93" s="244"/>
      <c r="CJ93" s="244"/>
      <c r="CK93" s="244"/>
      <c r="CL93" s="244"/>
      <c r="CM93" s="244"/>
      <c r="CN93" s="244"/>
      <c r="CO93" s="244"/>
      <c r="CP93" s="244"/>
      <c r="CQ93" s="244"/>
      <c r="CR93" s="244"/>
      <c r="CS93" s="244"/>
      <c r="CT93" s="244"/>
      <c r="CU93" s="244"/>
      <c r="CV93" s="244"/>
      <c r="CW93" s="244"/>
      <c r="CX93" s="244"/>
    </row>
    <row r="94" spans="1:102">
      <c r="A94" s="244"/>
      <c r="B94" s="244"/>
      <c r="C94" s="244"/>
      <c r="D94" s="244"/>
      <c r="E94" s="244"/>
      <c r="F94" s="402"/>
      <c r="G94" s="244"/>
      <c r="H94" s="244"/>
      <c r="I94" s="243"/>
      <c r="J94" s="243"/>
      <c r="K94" s="243"/>
      <c r="CN94" s="244"/>
      <c r="CO94" s="244"/>
      <c r="CP94" s="244"/>
      <c r="CQ94" s="244"/>
      <c r="CR94" s="244"/>
      <c r="CS94" s="244"/>
      <c r="CT94" s="244"/>
      <c r="CU94" s="244"/>
      <c r="CV94" s="244"/>
      <c r="CW94" s="244"/>
      <c r="CX94" s="244"/>
    </row>
    <row r="95" spans="1:102">
      <c r="A95" s="244"/>
      <c r="B95" s="244"/>
      <c r="C95" s="244"/>
      <c r="D95" s="244"/>
      <c r="E95" s="244"/>
      <c r="F95" s="402"/>
      <c r="G95" s="244"/>
      <c r="H95" s="244"/>
      <c r="I95" s="243"/>
      <c r="J95" s="243"/>
      <c r="K95" s="243"/>
      <c r="CN95" s="244"/>
      <c r="CO95" s="244"/>
      <c r="CP95" s="244"/>
      <c r="CQ95" s="244"/>
      <c r="CR95" s="244"/>
      <c r="CS95" s="244"/>
      <c r="CT95" s="244"/>
      <c r="CU95" s="244"/>
      <c r="CV95" s="244"/>
      <c r="CW95" s="244"/>
      <c r="CX95" s="244"/>
    </row>
    <row r="96" spans="1:102">
      <c r="A96" s="244"/>
      <c r="B96" s="244"/>
      <c r="C96" s="244"/>
      <c r="D96" s="244"/>
      <c r="E96" s="244"/>
      <c r="F96" s="402"/>
      <c r="G96" s="244"/>
      <c r="H96" s="244"/>
      <c r="I96" s="244"/>
      <c r="J96" s="244"/>
      <c r="K96" s="244"/>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c r="BT96" s="244"/>
      <c r="BU96" s="244"/>
      <c r="BV96" s="244"/>
      <c r="BW96" s="244"/>
      <c r="BX96" s="244"/>
      <c r="BY96" s="244"/>
      <c r="BZ96" s="244"/>
      <c r="CA96" s="244"/>
      <c r="CB96" s="244"/>
      <c r="CC96" s="244"/>
      <c r="CD96" s="244"/>
      <c r="CE96" s="244"/>
      <c r="CF96" s="244"/>
      <c r="CG96" s="244"/>
      <c r="CH96" s="244"/>
      <c r="CI96" s="244"/>
      <c r="CJ96" s="244"/>
      <c r="CK96" s="244"/>
      <c r="CL96" s="244"/>
      <c r="CM96" s="244"/>
      <c r="CN96" s="244"/>
      <c r="CO96" s="244"/>
      <c r="CP96" s="244"/>
      <c r="CQ96" s="244"/>
      <c r="CR96" s="244"/>
      <c r="CS96" s="244"/>
      <c r="CT96" s="244"/>
      <c r="CU96" s="244"/>
      <c r="CV96" s="244"/>
      <c r="CW96" s="244"/>
      <c r="CX96" s="244"/>
    </row>
    <row r="97" spans="1:102">
      <c r="A97" s="244"/>
      <c r="B97" s="244"/>
      <c r="C97" s="244"/>
      <c r="D97" s="244"/>
      <c r="E97" s="244"/>
      <c r="F97" s="402"/>
      <c r="G97" s="244"/>
      <c r="H97" s="244"/>
      <c r="I97" s="244"/>
      <c r="J97" s="244"/>
      <c r="K97" s="244"/>
      <c r="L97" s="244"/>
      <c r="M97" s="244"/>
      <c r="N97" s="244"/>
      <c r="O97" s="244"/>
      <c r="P97" s="244"/>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c r="BV97" s="244"/>
      <c r="BW97" s="244"/>
      <c r="BX97" s="244"/>
      <c r="BY97" s="244"/>
      <c r="BZ97" s="244"/>
      <c r="CA97" s="244"/>
      <c r="CB97" s="244"/>
      <c r="CC97" s="244"/>
      <c r="CD97" s="244"/>
      <c r="CE97" s="244"/>
      <c r="CF97" s="244"/>
      <c r="CG97" s="244"/>
      <c r="CH97" s="244"/>
      <c r="CI97" s="244"/>
      <c r="CJ97" s="244"/>
      <c r="CK97" s="244"/>
      <c r="CL97" s="244"/>
      <c r="CM97" s="244"/>
      <c r="CN97" s="244"/>
      <c r="CO97" s="244"/>
      <c r="CP97" s="244"/>
      <c r="CQ97" s="244"/>
      <c r="CR97" s="244"/>
      <c r="CS97" s="244"/>
      <c r="CT97" s="244"/>
      <c r="CU97" s="244"/>
      <c r="CV97" s="244"/>
      <c r="CW97" s="244"/>
      <c r="CX97" s="244"/>
    </row>
    <row r="98" spans="1:102">
      <c r="A98" s="244"/>
      <c r="B98" s="244"/>
      <c r="C98" s="244"/>
      <c r="D98" s="244"/>
      <c r="E98" s="244"/>
      <c r="F98" s="402"/>
      <c r="G98" s="244"/>
      <c r="H98" s="244"/>
      <c r="I98" s="244"/>
      <c r="J98" s="244"/>
      <c r="K98" s="244"/>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244"/>
      <c r="BU98" s="244"/>
      <c r="BV98" s="244"/>
      <c r="BW98" s="244"/>
      <c r="BX98" s="244"/>
      <c r="BY98" s="244"/>
      <c r="BZ98" s="244"/>
      <c r="CA98" s="244"/>
      <c r="CB98" s="244"/>
      <c r="CC98" s="244"/>
      <c r="CD98" s="244"/>
      <c r="CE98" s="244"/>
      <c r="CF98" s="244"/>
      <c r="CG98" s="244"/>
      <c r="CH98" s="244"/>
      <c r="CI98" s="244"/>
      <c r="CJ98" s="244"/>
      <c r="CK98" s="244"/>
      <c r="CL98" s="244"/>
      <c r="CM98" s="244"/>
      <c r="CN98" s="244"/>
      <c r="CO98" s="244"/>
      <c r="CP98" s="244"/>
      <c r="CQ98" s="244"/>
      <c r="CR98" s="244"/>
      <c r="CS98" s="244"/>
      <c r="CT98" s="244"/>
      <c r="CU98" s="244"/>
      <c r="CV98" s="244"/>
      <c r="CW98" s="244"/>
      <c r="CX98" s="244"/>
    </row>
    <row r="99" spans="1:102" ht="39" customHeight="1">
      <c r="A99" s="244"/>
      <c r="B99" s="244"/>
      <c r="C99" s="244"/>
      <c r="D99" s="244"/>
      <c r="E99" s="244"/>
      <c r="F99" s="402"/>
      <c r="G99" s="244"/>
      <c r="H99" s="244"/>
      <c r="I99" s="244"/>
      <c r="J99" s="244"/>
      <c r="K99" s="244"/>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V99" s="244"/>
      <c r="BW99" s="244"/>
      <c r="BX99" s="244"/>
      <c r="BY99" s="244"/>
      <c r="BZ99" s="244"/>
      <c r="CA99" s="244"/>
      <c r="CB99" s="244"/>
      <c r="CC99" s="244"/>
      <c r="CD99" s="244"/>
      <c r="CE99" s="244"/>
      <c r="CF99" s="244"/>
      <c r="CG99" s="244"/>
      <c r="CH99" s="244"/>
      <c r="CI99" s="244"/>
      <c r="CJ99" s="244"/>
      <c r="CK99" s="244"/>
      <c r="CL99" s="244"/>
      <c r="CM99" s="244"/>
      <c r="CN99" s="244"/>
      <c r="CO99" s="244"/>
      <c r="CP99" s="244"/>
      <c r="CQ99" s="244"/>
      <c r="CR99" s="244"/>
      <c r="CS99" s="244"/>
      <c r="CT99" s="244"/>
      <c r="CU99" s="244"/>
      <c r="CV99" s="244"/>
      <c r="CW99" s="244"/>
      <c r="CX99" s="244"/>
    </row>
    <row r="100" spans="1:102">
      <c r="A100" s="244"/>
      <c r="B100" s="244"/>
      <c r="C100" s="244"/>
      <c r="D100" s="244"/>
      <c r="E100" s="244"/>
      <c r="F100" s="402"/>
      <c r="G100" s="244"/>
      <c r="H100" s="244"/>
      <c r="I100" s="244"/>
      <c r="J100" s="244"/>
      <c r="K100" s="244"/>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V100" s="244"/>
      <c r="BW100" s="244"/>
      <c r="BX100" s="244"/>
      <c r="BY100" s="244"/>
      <c r="BZ100" s="244"/>
      <c r="CA100" s="244"/>
      <c r="CB100" s="244"/>
      <c r="CC100" s="244"/>
      <c r="CD100" s="244"/>
      <c r="CE100" s="244"/>
      <c r="CF100" s="244"/>
      <c r="CG100" s="244"/>
      <c r="CH100" s="244"/>
      <c r="CI100" s="244"/>
      <c r="CJ100" s="244"/>
      <c r="CK100" s="244"/>
      <c r="CL100" s="244"/>
      <c r="CM100" s="244"/>
      <c r="CN100" s="244"/>
      <c r="CO100" s="244"/>
      <c r="CP100" s="244"/>
      <c r="CQ100" s="244"/>
      <c r="CR100" s="244"/>
      <c r="CS100" s="244"/>
      <c r="CT100" s="244"/>
      <c r="CU100" s="244"/>
      <c r="CV100" s="244"/>
      <c r="CW100" s="244"/>
      <c r="CX100" s="244"/>
    </row>
    <row r="101" spans="1:102">
      <c r="A101" s="244"/>
      <c r="B101" s="244"/>
      <c r="C101" s="244"/>
      <c r="D101" s="244"/>
      <c r="E101" s="244"/>
      <c r="F101" s="402"/>
      <c r="G101" s="244"/>
      <c r="H101" s="244"/>
      <c r="I101" s="244"/>
      <c r="J101" s="244"/>
      <c r="K101" s="244"/>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S101" s="244"/>
      <c r="CT101" s="244"/>
      <c r="CU101" s="244"/>
      <c r="CV101" s="244"/>
      <c r="CW101" s="244"/>
      <c r="CX101" s="244"/>
    </row>
    <row r="102" spans="1:102">
      <c r="A102" s="244"/>
      <c r="B102" s="244"/>
      <c r="C102" s="244"/>
      <c r="D102" s="244"/>
      <c r="E102" s="244"/>
      <c r="F102" s="402"/>
      <c r="G102" s="244"/>
      <c r="H102" s="244"/>
      <c r="I102" s="244"/>
      <c r="J102" s="244"/>
      <c r="K102" s="244"/>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V102" s="244"/>
      <c r="BW102" s="244"/>
      <c r="BX102" s="244"/>
      <c r="BY102" s="244"/>
      <c r="BZ102" s="244"/>
      <c r="CA102" s="244"/>
      <c r="CB102" s="244"/>
      <c r="CC102" s="244"/>
      <c r="CD102" s="244"/>
      <c r="CE102" s="244"/>
      <c r="CF102" s="244"/>
      <c r="CG102" s="244"/>
      <c r="CH102" s="244"/>
      <c r="CI102" s="244"/>
      <c r="CJ102" s="244"/>
      <c r="CK102" s="244"/>
      <c r="CL102" s="244"/>
      <c r="CM102" s="244"/>
      <c r="CN102" s="244"/>
      <c r="CO102" s="244"/>
      <c r="CP102" s="244"/>
      <c r="CQ102" s="244"/>
      <c r="CR102" s="244"/>
      <c r="CS102" s="244"/>
      <c r="CT102" s="244"/>
      <c r="CU102" s="244"/>
      <c r="CV102" s="244"/>
      <c r="CW102" s="244"/>
      <c r="CX102" s="244"/>
    </row>
    <row r="103" spans="1:102">
      <c r="A103" s="244"/>
      <c r="B103" s="244"/>
      <c r="C103" s="244"/>
      <c r="D103" s="244"/>
      <c r="E103" s="244"/>
      <c r="F103" s="402"/>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V103" s="244"/>
      <c r="BW103" s="244"/>
      <c r="BX103" s="244"/>
      <c r="BY103" s="244"/>
      <c r="BZ103" s="244"/>
      <c r="CA103" s="244"/>
      <c r="CB103" s="244"/>
      <c r="CC103" s="244"/>
      <c r="CD103" s="244"/>
      <c r="CE103" s="244"/>
      <c r="CF103" s="244"/>
      <c r="CG103" s="244"/>
      <c r="CH103" s="244"/>
      <c r="CI103" s="244"/>
      <c r="CJ103" s="244"/>
      <c r="CK103" s="244"/>
      <c r="CL103" s="244"/>
      <c r="CM103" s="244"/>
      <c r="CN103" s="244"/>
      <c r="CO103" s="244"/>
      <c r="CP103" s="244"/>
      <c r="CQ103" s="244"/>
      <c r="CR103" s="244"/>
      <c r="CS103" s="244"/>
      <c r="CT103" s="244"/>
      <c r="CU103" s="244"/>
      <c r="CV103" s="244"/>
      <c r="CW103" s="244"/>
      <c r="CX103" s="244"/>
    </row>
    <row r="104" spans="1:102">
      <c r="A104" s="244"/>
      <c r="B104" s="244"/>
      <c r="C104" s="244"/>
      <c r="D104" s="244"/>
      <c r="E104" s="244"/>
      <c r="F104" s="402"/>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V104" s="244"/>
      <c r="BW104" s="244"/>
      <c r="BX104" s="244"/>
      <c r="BY104" s="244"/>
      <c r="BZ104" s="244"/>
      <c r="CA104" s="244"/>
      <c r="CB104" s="244"/>
      <c r="CC104" s="244"/>
      <c r="CD104" s="244"/>
      <c r="CE104" s="244"/>
      <c r="CF104" s="244"/>
      <c r="CG104" s="244"/>
      <c r="CH104" s="244"/>
      <c r="CI104" s="244"/>
      <c r="CJ104" s="244"/>
      <c r="CK104" s="244"/>
      <c r="CL104" s="244"/>
      <c r="CM104" s="244"/>
      <c r="CN104" s="244"/>
      <c r="CO104" s="244"/>
      <c r="CP104" s="244"/>
      <c r="CQ104" s="244"/>
      <c r="CR104" s="244"/>
      <c r="CS104" s="244"/>
      <c r="CT104" s="244"/>
      <c r="CU104" s="244"/>
      <c r="CV104" s="244"/>
      <c r="CW104" s="244"/>
      <c r="CX104" s="244"/>
    </row>
    <row r="105" spans="1:102">
      <c r="A105" s="244"/>
      <c r="B105" s="244"/>
      <c r="C105" s="244"/>
      <c r="D105" s="244"/>
      <c r="E105" s="244"/>
      <c r="F105" s="402"/>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c r="BT105" s="244"/>
      <c r="BU105" s="244"/>
      <c r="BV105" s="244"/>
      <c r="BW105" s="244"/>
      <c r="BX105" s="244"/>
      <c r="BY105" s="244"/>
      <c r="BZ105" s="244"/>
      <c r="CA105" s="244"/>
      <c r="CB105" s="244"/>
      <c r="CC105" s="244"/>
      <c r="CD105" s="244"/>
      <c r="CE105" s="244"/>
      <c r="CF105" s="244"/>
      <c r="CG105" s="244"/>
      <c r="CH105" s="244"/>
      <c r="CI105" s="244"/>
      <c r="CJ105" s="244"/>
      <c r="CK105" s="244"/>
      <c r="CL105" s="244"/>
      <c r="CM105" s="244"/>
      <c r="CN105" s="244"/>
      <c r="CO105" s="244"/>
      <c r="CP105" s="244"/>
      <c r="CQ105" s="244"/>
      <c r="CR105" s="244"/>
      <c r="CS105" s="244"/>
      <c r="CT105" s="244"/>
      <c r="CU105" s="244"/>
      <c r="CV105" s="244"/>
      <c r="CW105" s="244"/>
      <c r="CX105" s="244"/>
    </row>
    <row r="106" spans="1:102">
      <c r="A106" s="244"/>
      <c r="B106" s="244"/>
      <c r="C106" s="244"/>
      <c r="D106" s="244"/>
      <c r="E106" s="244"/>
      <c r="F106" s="402"/>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44"/>
      <c r="BR106" s="244"/>
      <c r="BS106" s="244"/>
      <c r="BT106" s="244"/>
      <c r="BU106" s="244"/>
      <c r="BV106" s="244"/>
      <c r="BW106" s="244"/>
      <c r="BX106" s="244"/>
      <c r="BY106" s="244"/>
      <c r="BZ106" s="244"/>
      <c r="CA106" s="244"/>
      <c r="CB106" s="244"/>
      <c r="CC106" s="244"/>
      <c r="CD106" s="244"/>
      <c r="CE106" s="244"/>
      <c r="CF106" s="244"/>
      <c r="CG106" s="244"/>
      <c r="CH106" s="244"/>
      <c r="CI106" s="244"/>
      <c r="CJ106" s="244"/>
      <c r="CK106" s="244"/>
      <c r="CL106" s="244"/>
      <c r="CM106" s="244"/>
      <c r="CN106" s="244"/>
      <c r="CO106" s="244"/>
      <c r="CP106" s="244"/>
      <c r="CQ106" s="244"/>
      <c r="CR106" s="244"/>
      <c r="CS106" s="244"/>
      <c r="CT106" s="244"/>
      <c r="CU106" s="244"/>
      <c r="CV106" s="244"/>
      <c r="CW106" s="244"/>
      <c r="CX106" s="244"/>
    </row>
    <row r="107" spans="1:102">
      <c r="A107" s="244"/>
      <c r="B107" s="244"/>
      <c r="C107" s="244"/>
      <c r="D107" s="244"/>
      <c r="E107" s="244"/>
      <c r="F107" s="402"/>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row>
    <row r="108" spans="1:102">
      <c r="A108" s="244"/>
      <c r="B108" s="244"/>
      <c r="C108" s="244"/>
      <c r="D108" s="244"/>
      <c r="E108" s="244"/>
      <c r="F108" s="402"/>
      <c r="G108" s="244"/>
      <c r="H108" s="244"/>
      <c r="I108" s="244"/>
      <c r="J108" s="244"/>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c r="BR108" s="244"/>
      <c r="BS108" s="244"/>
      <c r="BT108" s="244"/>
      <c r="BU108" s="244"/>
      <c r="BV108" s="244"/>
      <c r="BW108" s="244"/>
      <c r="BX108" s="244"/>
      <c r="BY108" s="244"/>
      <c r="BZ108" s="244"/>
      <c r="CA108" s="244"/>
      <c r="CB108" s="244"/>
      <c r="CC108" s="244"/>
      <c r="CD108" s="244"/>
      <c r="CE108" s="244"/>
      <c r="CF108" s="244"/>
      <c r="CG108" s="244"/>
      <c r="CH108" s="244"/>
      <c r="CI108" s="244"/>
      <c r="CJ108" s="244"/>
      <c r="CK108" s="244"/>
      <c r="CL108" s="244"/>
      <c r="CM108" s="244"/>
      <c r="CN108" s="244"/>
      <c r="CO108" s="244"/>
      <c r="CP108" s="244"/>
      <c r="CQ108" s="244"/>
      <c r="CR108" s="244"/>
      <c r="CS108" s="244"/>
      <c r="CT108" s="244"/>
      <c r="CU108" s="244"/>
      <c r="CV108" s="244"/>
      <c r="CW108" s="244"/>
      <c r="CX108" s="244"/>
    </row>
    <row r="109" spans="1:102">
      <c r="A109" s="244"/>
      <c r="B109" s="244"/>
      <c r="C109" s="244"/>
      <c r="D109" s="244"/>
      <c r="E109" s="244"/>
      <c r="F109" s="402"/>
      <c r="G109" s="244"/>
      <c r="H109" s="244"/>
      <c r="I109" s="244"/>
      <c r="J109" s="244"/>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c r="BR109" s="244"/>
      <c r="BS109" s="244"/>
      <c r="BT109" s="244"/>
      <c r="BU109" s="244"/>
      <c r="BV109" s="244"/>
      <c r="BW109" s="244"/>
      <c r="BX109" s="244"/>
      <c r="BY109" s="244"/>
      <c r="BZ109" s="244"/>
      <c r="CA109" s="244"/>
      <c r="CB109" s="244"/>
      <c r="CC109" s="244"/>
      <c r="CD109" s="244"/>
      <c r="CE109" s="244"/>
      <c r="CF109" s="244"/>
      <c r="CG109" s="244"/>
      <c r="CH109" s="244"/>
      <c r="CI109" s="244"/>
      <c r="CJ109" s="244"/>
      <c r="CK109" s="244"/>
      <c r="CL109" s="244"/>
      <c r="CM109" s="244"/>
      <c r="CN109" s="244"/>
      <c r="CO109" s="244"/>
      <c r="CP109" s="244"/>
      <c r="CQ109" s="244"/>
      <c r="CR109" s="244"/>
      <c r="CS109" s="244"/>
      <c r="CT109" s="244"/>
      <c r="CU109" s="244"/>
      <c r="CV109" s="244"/>
      <c r="CW109" s="244"/>
      <c r="CX109" s="244"/>
    </row>
    <row r="110" spans="1:102">
      <c r="A110" s="244"/>
      <c r="B110" s="244"/>
      <c r="C110" s="244"/>
      <c r="D110" s="244"/>
      <c r="E110" s="244"/>
      <c r="F110" s="402"/>
      <c r="G110" s="244"/>
      <c r="H110" s="244"/>
      <c r="I110" s="244"/>
      <c r="J110" s="244"/>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c r="BO110" s="244"/>
      <c r="BP110" s="244"/>
      <c r="BQ110" s="244"/>
      <c r="BR110" s="244"/>
      <c r="BS110" s="244"/>
      <c r="BT110" s="244"/>
      <c r="BU110" s="244"/>
      <c r="BV110" s="244"/>
      <c r="BW110" s="244"/>
      <c r="BX110" s="244"/>
      <c r="BY110" s="244"/>
      <c r="BZ110" s="244"/>
      <c r="CA110" s="244"/>
      <c r="CB110" s="244"/>
      <c r="CC110" s="244"/>
      <c r="CD110" s="244"/>
      <c r="CE110" s="244"/>
      <c r="CF110" s="244"/>
      <c r="CG110" s="244"/>
      <c r="CH110" s="244"/>
      <c r="CI110" s="244"/>
      <c r="CJ110" s="244"/>
      <c r="CK110" s="244"/>
      <c r="CL110" s="244"/>
      <c r="CM110" s="244"/>
      <c r="CN110" s="244"/>
      <c r="CO110" s="244"/>
      <c r="CP110" s="244"/>
      <c r="CQ110" s="244"/>
      <c r="CR110" s="244"/>
      <c r="CS110" s="244"/>
      <c r="CT110" s="244"/>
      <c r="CU110" s="244"/>
      <c r="CV110" s="244"/>
      <c r="CW110" s="244"/>
      <c r="CX110" s="244"/>
    </row>
    <row r="111" spans="1:102">
      <c r="A111" s="244"/>
      <c r="B111" s="244"/>
      <c r="C111" s="244"/>
      <c r="D111" s="244"/>
      <c r="E111" s="244"/>
      <c r="F111" s="402"/>
      <c r="G111" s="244"/>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c r="BO111" s="244"/>
      <c r="BP111" s="244"/>
      <c r="BQ111" s="244"/>
      <c r="BR111" s="244"/>
      <c r="BS111" s="244"/>
      <c r="BT111" s="244"/>
      <c r="BU111" s="244"/>
      <c r="BV111" s="244"/>
      <c r="BW111" s="244"/>
      <c r="BX111" s="244"/>
      <c r="BY111" s="244"/>
      <c r="BZ111" s="244"/>
      <c r="CA111" s="244"/>
      <c r="CB111" s="244"/>
      <c r="CC111" s="244"/>
      <c r="CD111" s="244"/>
      <c r="CE111" s="244"/>
      <c r="CF111" s="244"/>
      <c r="CG111" s="244"/>
      <c r="CH111" s="244"/>
      <c r="CI111" s="244"/>
      <c r="CJ111" s="244"/>
      <c r="CK111" s="244"/>
      <c r="CL111" s="244"/>
      <c r="CM111" s="244"/>
      <c r="CN111" s="244"/>
      <c r="CO111" s="244"/>
      <c r="CP111" s="244"/>
      <c r="CQ111" s="244"/>
      <c r="CR111" s="244"/>
      <c r="CS111" s="244"/>
      <c r="CT111" s="244"/>
      <c r="CU111" s="244"/>
      <c r="CV111" s="244"/>
      <c r="CW111" s="244"/>
      <c r="CX111" s="244"/>
    </row>
    <row r="112" spans="1:102">
      <c r="A112" s="244"/>
      <c r="B112" s="244"/>
      <c r="C112" s="244"/>
      <c r="D112" s="244"/>
      <c r="E112" s="244"/>
      <c r="F112" s="402"/>
      <c r="G112" s="244"/>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c r="BO112" s="244"/>
      <c r="BP112" s="244"/>
      <c r="BQ112" s="244"/>
      <c r="BR112" s="244"/>
      <c r="BS112" s="244"/>
      <c r="BT112" s="244"/>
      <c r="BU112" s="244"/>
      <c r="BV112" s="244"/>
      <c r="BW112" s="244"/>
      <c r="BX112" s="244"/>
      <c r="BY112" s="244"/>
      <c r="BZ112" s="244"/>
      <c r="CA112" s="244"/>
      <c r="CB112" s="244"/>
      <c r="CC112" s="244"/>
      <c r="CD112" s="244"/>
      <c r="CE112" s="244"/>
      <c r="CF112" s="244"/>
      <c r="CG112" s="244"/>
      <c r="CH112" s="244"/>
      <c r="CI112" s="244"/>
      <c r="CJ112" s="244"/>
      <c r="CK112" s="244"/>
      <c r="CL112" s="244"/>
      <c r="CM112" s="244"/>
      <c r="CN112" s="244"/>
      <c r="CO112" s="244"/>
      <c r="CP112" s="244"/>
      <c r="CQ112" s="244"/>
      <c r="CR112" s="244"/>
      <c r="CS112" s="244"/>
      <c r="CT112" s="244"/>
      <c r="CU112" s="244"/>
      <c r="CV112" s="244"/>
      <c r="CW112" s="244"/>
      <c r="CX112" s="244"/>
    </row>
    <row r="113" spans="1:102">
      <c r="A113" s="244"/>
      <c r="B113" s="244"/>
      <c r="C113" s="244"/>
      <c r="D113" s="244"/>
      <c r="E113" s="244"/>
      <c r="F113" s="402"/>
      <c r="G113" s="244"/>
      <c r="H113" s="244"/>
      <c r="I113" s="244"/>
      <c r="J113" s="244"/>
      <c r="K113" s="244"/>
      <c r="L113" s="244"/>
      <c r="M113" s="244"/>
      <c r="N113" s="244"/>
      <c r="O113" s="244"/>
      <c r="P113" s="244"/>
      <c r="Q113" s="244"/>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c r="BO113" s="244"/>
      <c r="BP113" s="244"/>
      <c r="BQ113" s="244"/>
      <c r="BR113" s="244"/>
      <c r="BS113" s="244"/>
      <c r="BT113" s="244"/>
      <c r="BU113" s="244"/>
      <c r="BV113" s="244"/>
      <c r="BW113" s="244"/>
      <c r="BX113" s="244"/>
      <c r="BY113" s="244"/>
      <c r="BZ113" s="244"/>
      <c r="CA113" s="244"/>
      <c r="CB113" s="244"/>
      <c r="CC113" s="244"/>
      <c r="CD113" s="244"/>
      <c r="CE113" s="244"/>
      <c r="CF113" s="244"/>
      <c r="CG113" s="244"/>
      <c r="CH113" s="244"/>
      <c r="CI113" s="244"/>
      <c r="CJ113" s="244"/>
      <c r="CK113" s="244"/>
      <c r="CL113" s="244"/>
      <c r="CM113" s="244"/>
      <c r="CN113" s="244"/>
      <c r="CO113" s="244"/>
      <c r="CP113" s="244"/>
      <c r="CQ113" s="244"/>
      <c r="CR113" s="244"/>
      <c r="CS113" s="244"/>
      <c r="CT113" s="244"/>
      <c r="CU113" s="244"/>
      <c r="CV113" s="244"/>
      <c r="CW113" s="244"/>
      <c r="CX113" s="244"/>
    </row>
    <row r="114" spans="1:102">
      <c r="A114" s="244"/>
      <c r="B114" s="244"/>
      <c r="C114" s="244"/>
      <c r="D114" s="244"/>
      <c r="E114" s="244"/>
      <c r="F114" s="402"/>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c r="BR114" s="244"/>
      <c r="BS114" s="244"/>
      <c r="BT114" s="244"/>
      <c r="BU114" s="244"/>
      <c r="BV114" s="244"/>
      <c r="BW114" s="244"/>
      <c r="BX114" s="244"/>
      <c r="BY114" s="244"/>
      <c r="BZ114" s="244"/>
      <c r="CA114" s="244"/>
      <c r="CB114" s="244"/>
      <c r="CC114" s="244"/>
      <c r="CD114" s="244"/>
      <c r="CE114" s="244"/>
      <c r="CF114" s="244"/>
      <c r="CG114" s="244"/>
      <c r="CH114" s="244"/>
      <c r="CI114" s="244"/>
      <c r="CJ114" s="244"/>
      <c r="CK114" s="244"/>
      <c r="CL114" s="244"/>
      <c r="CM114" s="244"/>
      <c r="CN114" s="244"/>
      <c r="CO114" s="244"/>
      <c r="CP114" s="244"/>
      <c r="CQ114" s="244"/>
      <c r="CR114" s="244"/>
      <c r="CS114" s="244"/>
      <c r="CT114" s="244"/>
      <c r="CU114" s="244"/>
      <c r="CV114" s="244"/>
      <c r="CW114" s="244"/>
      <c r="CX114" s="244"/>
    </row>
    <row r="115" spans="1:102">
      <c r="A115" s="244"/>
      <c r="B115" s="244"/>
      <c r="C115" s="244"/>
      <c r="D115" s="244"/>
      <c r="E115" s="244"/>
      <c r="F115" s="402"/>
      <c r="G115" s="244"/>
      <c r="H115" s="244"/>
      <c r="I115" s="244"/>
      <c r="J115" s="244"/>
      <c r="K115" s="244"/>
      <c r="L115" s="244"/>
      <c r="M115" s="244"/>
      <c r="N115" s="244"/>
      <c r="O115" s="244"/>
      <c r="P115" s="244"/>
      <c r="Q115" s="244"/>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c r="BO115" s="244"/>
      <c r="BP115" s="244"/>
      <c r="BQ115" s="244"/>
      <c r="BR115" s="244"/>
      <c r="BS115" s="244"/>
      <c r="BT115" s="244"/>
      <c r="BU115" s="244"/>
      <c r="BV115" s="244"/>
      <c r="BW115" s="244"/>
      <c r="BX115" s="244"/>
      <c r="BY115" s="244"/>
      <c r="BZ115" s="244"/>
      <c r="CA115" s="244"/>
      <c r="CB115" s="244"/>
      <c r="CC115" s="244"/>
      <c r="CD115" s="244"/>
      <c r="CE115" s="244"/>
      <c r="CF115" s="244"/>
      <c r="CG115" s="244"/>
      <c r="CH115" s="244"/>
      <c r="CI115" s="244"/>
      <c r="CJ115" s="244"/>
      <c r="CK115" s="244"/>
      <c r="CL115" s="244"/>
      <c r="CM115" s="244"/>
      <c r="CN115" s="244"/>
      <c r="CO115" s="244"/>
      <c r="CP115" s="244"/>
      <c r="CQ115" s="244"/>
      <c r="CR115" s="244"/>
      <c r="CS115" s="244"/>
      <c r="CT115" s="244"/>
      <c r="CU115" s="244"/>
      <c r="CV115" s="244"/>
      <c r="CW115" s="244"/>
      <c r="CX115" s="244"/>
    </row>
    <row r="116" spans="1:102">
      <c r="A116" s="244"/>
      <c r="B116" s="244"/>
      <c r="C116" s="244"/>
      <c r="D116" s="244"/>
      <c r="E116" s="244"/>
      <c r="F116" s="402"/>
      <c r="G116" s="244"/>
      <c r="H116" s="244"/>
      <c r="I116" s="244"/>
      <c r="J116" s="244"/>
      <c r="K116" s="244"/>
      <c r="L116" s="244"/>
      <c r="M116" s="244"/>
      <c r="N116" s="244"/>
      <c r="O116" s="244"/>
      <c r="P116" s="244"/>
      <c r="Q116" s="244"/>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c r="BO116" s="244"/>
      <c r="BP116" s="244"/>
      <c r="BQ116" s="244"/>
      <c r="BR116" s="244"/>
      <c r="BS116" s="244"/>
      <c r="BT116" s="244"/>
      <c r="BU116" s="244"/>
      <c r="BV116" s="244"/>
      <c r="BW116" s="244"/>
      <c r="BX116" s="244"/>
      <c r="BY116" s="244"/>
      <c r="BZ116" s="244"/>
      <c r="CA116" s="244"/>
      <c r="CB116" s="244"/>
      <c r="CC116" s="244"/>
      <c r="CD116" s="244"/>
      <c r="CE116" s="244"/>
      <c r="CF116" s="244"/>
      <c r="CG116" s="244"/>
      <c r="CH116" s="244"/>
      <c r="CI116" s="244"/>
      <c r="CJ116" s="244"/>
      <c r="CK116" s="244"/>
      <c r="CL116" s="244"/>
      <c r="CM116" s="244"/>
      <c r="CN116" s="244"/>
      <c r="CO116" s="244"/>
      <c r="CP116" s="244"/>
      <c r="CQ116" s="244"/>
      <c r="CR116" s="244"/>
      <c r="CS116" s="244"/>
      <c r="CT116" s="244"/>
      <c r="CU116" s="244"/>
      <c r="CV116" s="244"/>
      <c r="CW116" s="244"/>
      <c r="CX116" s="244"/>
    </row>
    <row r="117" spans="1:102">
      <c r="A117" s="244"/>
      <c r="B117" s="244"/>
      <c r="C117" s="244"/>
      <c r="D117" s="244"/>
      <c r="E117" s="244"/>
      <c r="F117" s="402"/>
      <c r="G117" s="244"/>
      <c r="H117" s="244"/>
      <c r="I117" s="244"/>
      <c r="J117" s="244"/>
      <c r="K117" s="244"/>
      <c r="L117" s="244"/>
      <c r="M117" s="244"/>
      <c r="N117" s="244"/>
      <c r="O117" s="244"/>
      <c r="P117" s="244"/>
      <c r="Q117" s="244"/>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c r="BO117" s="244"/>
      <c r="BP117" s="244"/>
      <c r="BQ117" s="244"/>
      <c r="BR117" s="244"/>
      <c r="BS117" s="244"/>
      <c r="BT117" s="244"/>
      <c r="BU117" s="244"/>
      <c r="BV117" s="244"/>
      <c r="BW117" s="244"/>
      <c r="BX117" s="244"/>
      <c r="BY117" s="244"/>
      <c r="BZ117" s="244"/>
      <c r="CA117" s="244"/>
      <c r="CB117" s="244"/>
      <c r="CC117" s="244"/>
      <c r="CD117" s="244"/>
      <c r="CE117" s="244"/>
      <c r="CF117" s="244"/>
      <c r="CG117" s="244"/>
      <c r="CH117" s="244"/>
      <c r="CI117" s="244"/>
      <c r="CJ117" s="244"/>
      <c r="CK117" s="244"/>
      <c r="CL117" s="244"/>
      <c r="CM117" s="244"/>
      <c r="CN117" s="244"/>
      <c r="CO117" s="244"/>
      <c r="CP117" s="244"/>
      <c r="CQ117" s="244"/>
      <c r="CR117" s="244"/>
      <c r="CS117" s="244"/>
      <c r="CT117" s="244"/>
      <c r="CU117" s="244"/>
      <c r="CV117" s="244"/>
      <c r="CW117" s="244"/>
      <c r="CX117" s="244"/>
    </row>
    <row r="118" spans="1:102" ht="69" customHeight="1">
      <c r="A118" s="244"/>
      <c r="B118" s="244"/>
      <c r="C118" s="244"/>
      <c r="D118" s="244"/>
      <c r="E118" s="244"/>
      <c r="F118" s="402"/>
      <c r="G118" s="244"/>
      <c r="H118" s="244"/>
      <c r="I118" s="244"/>
      <c r="J118" s="244"/>
      <c r="K118" s="244"/>
      <c r="L118" s="244"/>
      <c r="M118" s="244"/>
      <c r="N118" s="244"/>
      <c r="O118" s="244"/>
      <c r="P118" s="244"/>
      <c r="Q118" s="244"/>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c r="BO118" s="244"/>
      <c r="BP118" s="244"/>
      <c r="BQ118" s="244"/>
      <c r="BR118" s="244"/>
      <c r="BS118" s="244"/>
      <c r="BT118" s="244"/>
      <c r="BU118" s="244"/>
      <c r="BV118" s="244"/>
      <c r="BW118" s="244"/>
      <c r="BX118" s="244"/>
      <c r="BY118" s="244"/>
      <c r="BZ118" s="244"/>
      <c r="CA118" s="244"/>
      <c r="CB118" s="244"/>
      <c r="CC118" s="244"/>
      <c r="CD118" s="244"/>
      <c r="CE118" s="244"/>
      <c r="CF118" s="244"/>
      <c r="CG118" s="244"/>
      <c r="CH118" s="244"/>
      <c r="CI118" s="244"/>
      <c r="CJ118" s="244"/>
      <c r="CK118" s="244"/>
      <c r="CL118" s="244"/>
      <c r="CM118" s="244"/>
      <c r="CN118" s="244"/>
      <c r="CO118" s="244"/>
      <c r="CP118" s="244"/>
      <c r="CQ118" s="244"/>
      <c r="CR118" s="244"/>
      <c r="CS118" s="244"/>
      <c r="CT118" s="244"/>
      <c r="CU118" s="244"/>
      <c r="CV118" s="244"/>
      <c r="CW118" s="244"/>
      <c r="CX118" s="244"/>
    </row>
    <row r="119" spans="1:102" ht="85.5" customHeight="1">
      <c r="A119" s="244"/>
      <c r="B119" s="244"/>
      <c r="C119" s="244"/>
      <c r="D119" s="244"/>
      <c r="E119" s="244"/>
      <c r="F119" s="402"/>
      <c r="G119" s="244"/>
      <c r="H119" s="244"/>
      <c r="I119" s="244"/>
      <c r="J119" s="244"/>
      <c r="K119" s="244"/>
      <c r="L119" s="244"/>
      <c r="M119" s="244"/>
      <c r="N119" s="244"/>
      <c r="O119" s="244"/>
      <c r="P119" s="244"/>
      <c r="Q119" s="244"/>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c r="BO119" s="244"/>
      <c r="BP119" s="244"/>
      <c r="BQ119" s="244"/>
      <c r="BR119" s="244"/>
      <c r="BS119" s="244"/>
      <c r="BT119" s="244"/>
      <c r="BU119" s="244"/>
      <c r="BV119" s="244"/>
      <c r="BW119" s="244"/>
      <c r="BX119" s="244"/>
      <c r="BY119" s="244"/>
      <c r="BZ119" s="244"/>
      <c r="CA119" s="244"/>
      <c r="CB119" s="244"/>
      <c r="CC119" s="244"/>
      <c r="CD119" s="244"/>
      <c r="CE119" s="244"/>
      <c r="CF119" s="244"/>
      <c r="CG119" s="244"/>
      <c r="CH119" s="244"/>
      <c r="CI119" s="244"/>
      <c r="CJ119" s="244"/>
      <c r="CK119" s="244"/>
      <c r="CL119" s="244"/>
      <c r="CM119" s="244"/>
      <c r="CN119" s="244"/>
      <c r="CO119" s="244"/>
      <c r="CP119" s="244"/>
      <c r="CQ119" s="244"/>
      <c r="CR119" s="244"/>
      <c r="CS119" s="244"/>
      <c r="CT119" s="244"/>
      <c r="CU119" s="244"/>
      <c r="CV119" s="244"/>
      <c r="CW119" s="244"/>
      <c r="CX119" s="244"/>
    </row>
    <row r="120" spans="1:102" ht="66" customHeight="1">
      <c r="A120" s="244"/>
      <c r="B120" s="244"/>
      <c r="C120" s="244"/>
      <c r="D120" s="244"/>
      <c r="E120" s="244"/>
      <c r="F120" s="402"/>
      <c r="G120" s="244"/>
      <c r="H120" s="244"/>
      <c r="I120" s="244"/>
      <c r="J120" s="244"/>
      <c r="K120" s="244"/>
      <c r="L120" s="244"/>
      <c r="M120" s="244"/>
      <c r="N120" s="244"/>
      <c r="O120" s="244"/>
      <c r="P120" s="244"/>
      <c r="Q120" s="244"/>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c r="BO120" s="244"/>
      <c r="BP120" s="244"/>
      <c r="BQ120" s="244"/>
      <c r="BR120" s="244"/>
      <c r="BS120" s="244"/>
      <c r="BT120" s="244"/>
      <c r="BU120" s="244"/>
      <c r="BV120" s="244"/>
      <c r="BW120" s="244"/>
      <c r="BX120" s="244"/>
      <c r="BY120" s="244"/>
      <c r="BZ120" s="244"/>
      <c r="CA120" s="244"/>
      <c r="CB120" s="244"/>
      <c r="CC120" s="244"/>
      <c r="CD120" s="244"/>
      <c r="CE120" s="244"/>
      <c r="CF120" s="244"/>
      <c r="CG120" s="244"/>
      <c r="CH120" s="244"/>
      <c r="CI120" s="244"/>
      <c r="CJ120" s="244"/>
      <c r="CK120" s="244"/>
      <c r="CL120" s="244"/>
      <c r="CM120" s="244"/>
      <c r="CN120" s="244"/>
      <c r="CO120" s="244"/>
      <c r="CP120" s="244"/>
      <c r="CQ120" s="244"/>
      <c r="CR120" s="244"/>
      <c r="CS120" s="244"/>
      <c r="CT120" s="244"/>
      <c r="CU120" s="244"/>
      <c r="CV120" s="244"/>
      <c r="CW120" s="244"/>
      <c r="CX120" s="244"/>
    </row>
    <row r="121" spans="1:102">
      <c r="A121" s="244"/>
      <c r="B121" s="244"/>
      <c r="C121" s="244"/>
      <c r="D121" s="244"/>
      <c r="E121" s="244"/>
      <c r="F121" s="402"/>
      <c r="G121" s="244"/>
      <c r="H121" s="244"/>
      <c r="I121" s="244"/>
      <c r="J121" s="244"/>
      <c r="K121" s="244"/>
      <c r="L121" s="244"/>
      <c r="M121" s="244"/>
      <c r="N121" s="244"/>
      <c r="O121" s="244"/>
      <c r="P121" s="244"/>
      <c r="Q121" s="244"/>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c r="BO121" s="244"/>
      <c r="BP121" s="244"/>
      <c r="BQ121" s="244"/>
      <c r="BR121" s="244"/>
      <c r="BS121" s="244"/>
      <c r="BT121" s="244"/>
      <c r="BU121" s="244"/>
      <c r="BV121" s="244"/>
      <c r="BW121" s="244"/>
      <c r="BX121" s="244"/>
      <c r="BY121" s="244"/>
      <c r="BZ121" s="244"/>
      <c r="CA121" s="244"/>
      <c r="CB121" s="244"/>
      <c r="CC121" s="244"/>
      <c r="CD121" s="244"/>
      <c r="CE121" s="244"/>
      <c r="CF121" s="244"/>
      <c r="CG121" s="244"/>
      <c r="CH121" s="244"/>
      <c r="CI121" s="244"/>
      <c r="CJ121" s="244"/>
      <c r="CK121" s="244"/>
      <c r="CL121" s="244"/>
      <c r="CM121" s="244"/>
      <c r="CN121" s="244"/>
      <c r="CO121" s="244"/>
      <c r="CP121" s="244"/>
      <c r="CQ121" s="244"/>
      <c r="CR121" s="244"/>
      <c r="CS121" s="244"/>
      <c r="CT121" s="244"/>
      <c r="CU121" s="244"/>
      <c r="CV121" s="244"/>
      <c r="CW121" s="244"/>
      <c r="CX121" s="244"/>
    </row>
    <row r="122" spans="1:102">
      <c r="A122" s="244"/>
      <c r="B122" s="244"/>
      <c r="C122" s="244"/>
      <c r="D122" s="244"/>
      <c r="E122" s="244"/>
      <c r="F122" s="402"/>
      <c r="G122" s="244"/>
      <c r="H122" s="244"/>
      <c r="I122" s="244"/>
      <c r="J122" s="244"/>
      <c r="K122" s="244"/>
      <c r="L122" s="244"/>
      <c r="M122" s="24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c r="BO122" s="244"/>
      <c r="BP122" s="244"/>
      <c r="BQ122" s="244"/>
      <c r="BR122" s="244"/>
      <c r="BS122" s="244"/>
      <c r="BT122" s="244"/>
      <c r="BU122" s="244"/>
      <c r="BV122" s="244"/>
      <c r="BW122" s="244"/>
      <c r="BX122" s="244"/>
      <c r="BY122" s="244"/>
      <c r="BZ122" s="244"/>
      <c r="CA122" s="244"/>
      <c r="CB122" s="244"/>
      <c r="CC122" s="244"/>
      <c r="CD122" s="244"/>
      <c r="CE122" s="244"/>
      <c r="CF122" s="244"/>
      <c r="CG122" s="244"/>
      <c r="CH122" s="244"/>
      <c r="CI122" s="244"/>
      <c r="CJ122" s="244"/>
      <c r="CK122" s="244"/>
      <c r="CL122" s="244"/>
      <c r="CM122" s="244"/>
      <c r="CN122" s="244"/>
      <c r="CO122" s="244"/>
      <c r="CP122" s="244"/>
      <c r="CQ122" s="244"/>
      <c r="CR122" s="244"/>
      <c r="CS122" s="244"/>
      <c r="CT122" s="244"/>
      <c r="CU122" s="244"/>
      <c r="CV122" s="244"/>
      <c r="CW122" s="244"/>
      <c r="CX122" s="244"/>
    </row>
    <row r="123" spans="1:102">
      <c r="A123" s="244"/>
      <c r="B123" s="244"/>
      <c r="C123" s="244"/>
      <c r="D123" s="244"/>
      <c r="E123" s="244"/>
      <c r="F123" s="402"/>
      <c r="G123" s="244"/>
      <c r="H123" s="244"/>
      <c r="I123" s="244"/>
      <c r="J123" s="244"/>
      <c r="K123" s="244"/>
      <c r="L123" s="244"/>
      <c r="M123" s="244"/>
      <c r="N123" s="244"/>
      <c r="O123" s="244"/>
      <c r="P123" s="244"/>
      <c r="Q123" s="244"/>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c r="BO123" s="244"/>
      <c r="BP123" s="244"/>
      <c r="BQ123" s="244"/>
      <c r="BR123" s="244"/>
      <c r="BS123" s="244"/>
      <c r="BT123" s="244"/>
      <c r="BU123" s="244"/>
      <c r="BV123" s="244"/>
      <c r="BW123" s="244"/>
      <c r="BX123" s="244"/>
      <c r="BY123" s="244"/>
      <c r="BZ123" s="244"/>
      <c r="CA123" s="244"/>
      <c r="CB123" s="244"/>
      <c r="CC123" s="244"/>
      <c r="CD123" s="244"/>
      <c r="CE123" s="244"/>
      <c r="CF123" s="244"/>
      <c r="CG123" s="244"/>
      <c r="CH123" s="244"/>
      <c r="CI123" s="244"/>
      <c r="CJ123" s="244"/>
      <c r="CK123" s="244"/>
      <c r="CL123" s="244"/>
      <c r="CM123" s="244"/>
      <c r="CN123" s="244"/>
      <c r="CO123" s="244"/>
      <c r="CP123" s="244"/>
      <c r="CQ123" s="244"/>
      <c r="CR123" s="244"/>
      <c r="CS123" s="244"/>
      <c r="CT123" s="244"/>
      <c r="CU123" s="244"/>
      <c r="CV123" s="244"/>
      <c r="CW123" s="244"/>
      <c r="CX123" s="244"/>
    </row>
    <row r="124" spans="1:102">
      <c r="A124" s="244"/>
      <c r="B124" s="244"/>
      <c r="C124" s="244"/>
      <c r="D124" s="244"/>
      <c r="E124" s="244"/>
      <c r="F124" s="402"/>
      <c r="G124" s="244"/>
      <c r="H124" s="244"/>
      <c r="I124" s="244"/>
      <c r="J124" s="244"/>
      <c r="K124" s="244"/>
      <c r="L124" s="244"/>
      <c r="M124" s="244"/>
      <c r="N124" s="244"/>
      <c r="O124" s="244"/>
      <c r="P124" s="244"/>
      <c r="Q124" s="244"/>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c r="BV124" s="244"/>
      <c r="BW124" s="244"/>
      <c r="BX124" s="244"/>
      <c r="BY124" s="244"/>
      <c r="BZ124" s="244"/>
      <c r="CA124" s="244"/>
      <c r="CB124" s="244"/>
      <c r="CC124" s="244"/>
      <c r="CD124" s="244"/>
      <c r="CE124" s="244"/>
      <c r="CF124" s="244"/>
      <c r="CG124" s="244"/>
      <c r="CH124" s="244"/>
      <c r="CI124" s="244"/>
      <c r="CJ124" s="244"/>
      <c r="CK124" s="244"/>
      <c r="CL124" s="244"/>
      <c r="CM124" s="244"/>
      <c r="CN124" s="244"/>
      <c r="CO124" s="244"/>
      <c r="CP124" s="244"/>
      <c r="CQ124" s="244"/>
      <c r="CR124" s="244"/>
      <c r="CS124" s="244"/>
      <c r="CT124" s="244"/>
      <c r="CU124" s="244"/>
      <c r="CV124" s="244"/>
      <c r="CW124" s="244"/>
      <c r="CX124" s="244"/>
    </row>
    <row r="125" spans="1:102">
      <c r="A125" s="244"/>
      <c r="B125" s="244"/>
      <c r="C125" s="244"/>
      <c r="D125" s="244"/>
      <c r="E125" s="244"/>
      <c r="F125" s="402"/>
      <c r="G125" s="244"/>
      <c r="H125" s="244"/>
      <c r="I125" s="244"/>
      <c r="J125" s="244"/>
      <c r="K125" s="244"/>
      <c r="L125" s="244"/>
      <c r="M125" s="244"/>
      <c r="N125" s="244"/>
      <c r="O125" s="244"/>
      <c r="P125" s="244"/>
      <c r="Q125" s="244"/>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V125" s="244"/>
      <c r="BW125" s="244"/>
      <c r="BX125" s="244"/>
      <c r="BY125" s="244"/>
      <c r="BZ125" s="244"/>
      <c r="CA125" s="244"/>
      <c r="CB125" s="244"/>
      <c r="CC125" s="244"/>
      <c r="CD125" s="244"/>
      <c r="CE125" s="244"/>
      <c r="CF125" s="244"/>
      <c r="CG125" s="244"/>
      <c r="CH125" s="244"/>
      <c r="CI125" s="244"/>
      <c r="CJ125" s="244"/>
      <c r="CK125" s="244"/>
      <c r="CL125" s="244"/>
      <c r="CM125" s="244"/>
      <c r="CN125" s="244"/>
      <c r="CO125" s="244"/>
      <c r="CP125" s="244"/>
      <c r="CQ125" s="244"/>
      <c r="CR125" s="244"/>
      <c r="CS125" s="244"/>
      <c r="CT125" s="244"/>
      <c r="CU125" s="244"/>
      <c r="CV125" s="244"/>
      <c r="CW125" s="244"/>
      <c r="CX125" s="244"/>
    </row>
    <row r="126" spans="1:102">
      <c r="A126" s="244"/>
      <c r="B126" s="244"/>
      <c r="C126" s="244"/>
      <c r="D126" s="244"/>
      <c r="E126" s="244"/>
      <c r="F126" s="402"/>
      <c r="G126" s="244"/>
      <c r="H126" s="244"/>
      <c r="I126" s="244"/>
      <c r="J126" s="244"/>
      <c r="K126" s="244"/>
      <c r="L126" s="244"/>
      <c r="M126" s="244"/>
      <c r="N126" s="244"/>
      <c r="O126" s="244"/>
      <c r="P126" s="244"/>
      <c r="Q126" s="244"/>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V126" s="244"/>
      <c r="BW126" s="244"/>
      <c r="BX126" s="244"/>
      <c r="BY126" s="244"/>
      <c r="BZ126" s="244"/>
      <c r="CA126" s="244"/>
      <c r="CB126" s="244"/>
      <c r="CC126" s="244"/>
      <c r="CD126" s="244"/>
      <c r="CE126" s="244"/>
      <c r="CF126" s="244"/>
      <c r="CG126" s="244"/>
      <c r="CH126" s="244"/>
      <c r="CI126" s="244"/>
      <c r="CJ126" s="244"/>
      <c r="CK126" s="244"/>
      <c r="CL126" s="244"/>
      <c r="CM126" s="244"/>
      <c r="CN126" s="244"/>
      <c r="CO126" s="244"/>
      <c r="CP126" s="244"/>
      <c r="CQ126" s="244"/>
      <c r="CR126" s="244"/>
      <c r="CS126" s="244"/>
      <c r="CT126" s="244"/>
      <c r="CU126" s="244"/>
      <c r="CV126" s="244"/>
      <c r="CW126" s="244"/>
      <c r="CX126" s="244"/>
    </row>
    <row r="127" spans="1:102">
      <c r="A127" s="244"/>
      <c r="B127" s="244"/>
      <c r="C127" s="244"/>
      <c r="D127" s="244"/>
      <c r="E127" s="244"/>
      <c r="F127" s="402"/>
      <c r="G127" s="244"/>
      <c r="H127" s="244"/>
      <c r="I127" s="244"/>
      <c r="J127" s="244"/>
      <c r="K127" s="244"/>
      <c r="L127" s="244"/>
      <c r="M127" s="244"/>
      <c r="N127" s="244"/>
      <c r="O127" s="244"/>
      <c r="P127" s="244"/>
      <c r="Q127" s="244"/>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V127" s="244"/>
      <c r="BW127" s="244"/>
      <c r="BX127" s="244"/>
      <c r="BY127" s="244"/>
      <c r="BZ127" s="244"/>
      <c r="CA127" s="244"/>
      <c r="CB127" s="244"/>
      <c r="CC127" s="244"/>
      <c r="CD127" s="244"/>
      <c r="CE127" s="244"/>
      <c r="CF127" s="244"/>
      <c r="CG127" s="244"/>
      <c r="CH127" s="244"/>
      <c r="CI127" s="244"/>
      <c r="CJ127" s="244"/>
      <c r="CK127" s="244"/>
      <c r="CL127" s="244"/>
      <c r="CM127" s="244"/>
      <c r="CN127" s="244"/>
      <c r="CO127" s="244"/>
      <c r="CP127" s="244"/>
      <c r="CQ127" s="244"/>
      <c r="CR127" s="244"/>
      <c r="CS127" s="244"/>
      <c r="CT127" s="244"/>
      <c r="CU127" s="244"/>
      <c r="CV127" s="244"/>
      <c r="CW127" s="244"/>
      <c r="CX127" s="244"/>
    </row>
    <row r="128" spans="1:102">
      <c r="A128" s="244"/>
      <c r="B128" s="244"/>
      <c r="C128" s="244"/>
      <c r="D128" s="244"/>
      <c r="E128" s="244"/>
      <c r="F128" s="402"/>
      <c r="G128" s="244"/>
      <c r="H128" s="244"/>
      <c r="I128" s="244"/>
      <c r="J128" s="244"/>
      <c r="K128" s="244"/>
      <c r="L128" s="244"/>
      <c r="M128" s="244"/>
      <c r="N128" s="244"/>
      <c r="O128" s="244"/>
      <c r="P128" s="244"/>
      <c r="Q128" s="244"/>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V128" s="244"/>
      <c r="BW128" s="244"/>
      <c r="BX128" s="244"/>
      <c r="BY128" s="244"/>
      <c r="BZ128" s="244"/>
      <c r="CA128" s="244"/>
      <c r="CB128" s="244"/>
      <c r="CC128" s="244"/>
      <c r="CD128" s="244"/>
      <c r="CE128" s="244"/>
      <c r="CF128" s="244"/>
      <c r="CG128" s="244"/>
      <c r="CH128" s="244"/>
      <c r="CI128" s="244"/>
      <c r="CJ128" s="244"/>
      <c r="CK128" s="244"/>
      <c r="CL128" s="244"/>
      <c r="CM128" s="244"/>
      <c r="CN128" s="244"/>
      <c r="CO128" s="244"/>
      <c r="CP128" s="244"/>
      <c r="CQ128" s="244"/>
      <c r="CR128" s="244"/>
      <c r="CS128" s="244"/>
      <c r="CT128" s="244"/>
      <c r="CU128" s="244"/>
      <c r="CV128" s="244"/>
      <c r="CW128" s="244"/>
      <c r="CX128" s="244"/>
    </row>
    <row r="129" spans="1:102">
      <c r="A129" s="244"/>
      <c r="B129" s="244"/>
      <c r="C129" s="244"/>
      <c r="D129" s="244"/>
      <c r="E129" s="244"/>
      <c r="F129" s="402"/>
      <c r="G129" s="244"/>
      <c r="H129" s="244"/>
      <c r="I129" s="244"/>
      <c r="J129" s="244"/>
      <c r="K129" s="244"/>
      <c r="L129" s="244"/>
      <c r="M129" s="244"/>
      <c r="N129" s="244"/>
      <c r="O129" s="244"/>
      <c r="P129" s="244"/>
      <c r="Q129" s="244"/>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V129" s="244"/>
      <c r="BW129" s="244"/>
      <c r="BX129" s="244"/>
      <c r="BY129" s="244"/>
      <c r="BZ129" s="244"/>
      <c r="CA129" s="244"/>
      <c r="CB129" s="244"/>
      <c r="CC129" s="244"/>
      <c r="CD129" s="244"/>
      <c r="CE129" s="244"/>
      <c r="CF129" s="244"/>
      <c r="CG129" s="244"/>
      <c r="CH129" s="244"/>
      <c r="CI129" s="244"/>
      <c r="CJ129" s="244"/>
      <c r="CK129" s="244"/>
      <c r="CL129" s="244"/>
      <c r="CM129" s="244"/>
      <c r="CN129" s="244"/>
      <c r="CO129" s="244"/>
      <c r="CP129" s="244"/>
      <c r="CQ129" s="244"/>
      <c r="CR129" s="244"/>
      <c r="CS129" s="244"/>
      <c r="CT129" s="244"/>
      <c r="CU129" s="244"/>
      <c r="CV129" s="244"/>
      <c r="CW129" s="244"/>
      <c r="CX129" s="244"/>
    </row>
    <row r="130" spans="1:102">
      <c r="A130" s="244"/>
      <c r="B130" s="244"/>
      <c r="C130" s="244"/>
      <c r="D130" s="244"/>
      <c r="E130" s="244"/>
      <c r="F130" s="402"/>
      <c r="G130" s="244"/>
      <c r="H130" s="244"/>
      <c r="I130" s="244"/>
      <c r="J130" s="244"/>
      <c r="K130" s="244"/>
      <c r="L130" s="244"/>
      <c r="M130" s="244"/>
      <c r="N130" s="244"/>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c r="BO130" s="244"/>
      <c r="BP130" s="244"/>
      <c r="BQ130" s="244"/>
      <c r="BR130" s="244"/>
      <c r="BS130" s="244"/>
      <c r="BT130" s="244"/>
      <c r="BU130" s="244"/>
      <c r="BV130" s="244"/>
      <c r="BW130" s="244"/>
      <c r="BX130" s="244"/>
      <c r="BY130" s="244"/>
      <c r="BZ130" s="244"/>
      <c r="CA130" s="244"/>
      <c r="CB130" s="244"/>
      <c r="CC130" s="244"/>
      <c r="CD130" s="244"/>
      <c r="CE130" s="244"/>
      <c r="CF130" s="244"/>
      <c r="CG130" s="244"/>
      <c r="CH130" s="244"/>
      <c r="CI130" s="244"/>
      <c r="CJ130" s="244"/>
      <c r="CK130" s="244"/>
      <c r="CL130" s="244"/>
      <c r="CM130" s="244"/>
      <c r="CN130" s="244"/>
      <c r="CO130" s="244"/>
      <c r="CP130" s="244"/>
      <c r="CQ130" s="244"/>
      <c r="CR130" s="244"/>
      <c r="CS130" s="244"/>
      <c r="CT130" s="244"/>
      <c r="CU130" s="244"/>
      <c r="CV130" s="244"/>
      <c r="CW130" s="244"/>
      <c r="CX130" s="244"/>
    </row>
    <row r="131" spans="1:102">
      <c r="A131" s="244"/>
      <c r="B131" s="244"/>
      <c r="C131" s="244"/>
      <c r="D131" s="244"/>
      <c r="E131" s="244"/>
      <c r="F131" s="402"/>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c r="BO131" s="244"/>
      <c r="BP131" s="244"/>
      <c r="BQ131" s="244"/>
      <c r="BR131" s="244"/>
      <c r="BS131" s="244"/>
      <c r="BT131" s="244"/>
      <c r="BU131" s="244"/>
      <c r="BV131" s="244"/>
      <c r="BW131" s="244"/>
      <c r="BX131" s="244"/>
      <c r="BY131" s="244"/>
      <c r="BZ131" s="244"/>
      <c r="CA131" s="244"/>
      <c r="CB131" s="244"/>
      <c r="CC131" s="244"/>
      <c r="CD131" s="244"/>
      <c r="CE131" s="244"/>
      <c r="CF131" s="244"/>
      <c r="CG131" s="244"/>
      <c r="CH131" s="244"/>
      <c r="CI131" s="244"/>
      <c r="CJ131" s="244"/>
      <c r="CK131" s="244"/>
      <c r="CL131" s="244"/>
      <c r="CM131" s="244"/>
      <c r="CN131" s="244"/>
      <c r="CO131" s="244"/>
      <c r="CP131" s="244"/>
      <c r="CQ131" s="244"/>
      <c r="CR131" s="244"/>
      <c r="CS131" s="244"/>
      <c r="CT131" s="244"/>
      <c r="CU131" s="244"/>
      <c r="CV131" s="244"/>
      <c r="CW131" s="244"/>
      <c r="CX131" s="244"/>
    </row>
    <row r="132" spans="1:102">
      <c r="A132" s="244"/>
      <c r="B132" s="244"/>
      <c r="C132" s="244"/>
      <c r="D132" s="244"/>
      <c r="E132" s="244"/>
      <c r="F132" s="402"/>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c r="BR132" s="244"/>
      <c r="BS132" s="244"/>
      <c r="BT132" s="244"/>
      <c r="BU132" s="244"/>
      <c r="BV132" s="244"/>
      <c r="BW132" s="244"/>
      <c r="BX132" s="244"/>
      <c r="BY132" s="244"/>
      <c r="BZ132" s="244"/>
      <c r="CA132" s="244"/>
      <c r="CB132" s="244"/>
      <c r="CC132" s="244"/>
      <c r="CD132" s="244"/>
      <c r="CE132" s="244"/>
      <c r="CF132" s="244"/>
      <c r="CG132" s="244"/>
      <c r="CH132" s="244"/>
      <c r="CI132" s="244"/>
      <c r="CJ132" s="244"/>
      <c r="CK132" s="244"/>
      <c r="CL132" s="244"/>
      <c r="CM132" s="244"/>
      <c r="CN132" s="244"/>
      <c r="CO132" s="244"/>
      <c r="CP132" s="244"/>
      <c r="CQ132" s="244"/>
      <c r="CR132" s="244"/>
      <c r="CS132" s="244"/>
      <c r="CT132" s="244"/>
      <c r="CU132" s="244"/>
      <c r="CV132" s="244"/>
      <c r="CW132" s="244"/>
      <c r="CX132" s="244"/>
    </row>
    <row r="133" spans="1:102" ht="30.75" customHeight="1">
      <c r="A133" s="244"/>
      <c r="B133" s="244"/>
      <c r="C133" s="244"/>
      <c r="D133" s="244"/>
      <c r="E133" s="244"/>
      <c r="F133" s="402"/>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c r="BO133" s="244"/>
      <c r="BP133" s="244"/>
      <c r="BQ133" s="244"/>
      <c r="BR133" s="244"/>
      <c r="BS133" s="244"/>
      <c r="BT133" s="244"/>
      <c r="BU133" s="244"/>
      <c r="BV133" s="244"/>
      <c r="BW133" s="244"/>
      <c r="BX133" s="244"/>
      <c r="BY133" s="244"/>
      <c r="BZ133" s="244"/>
      <c r="CA133" s="244"/>
      <c r="CB133" s="244"/>
      <c r="CC133" s="244"/>
      <c r="CD133" s="244"/>
      <c r="CE133" s="244"/>
      <c r="CF133" s="244"/>
      <c r="CG133" s="244"/>
      <c r="CH133" s="244"/>
      <c r="CI133" s="244"/>
      <c r="CJ133" s="244"/>
      <c r="CK133" s="244"/>
      <c r="CL133" s="244"/>
      <c r="CM133" s="244"/>
      <c r="CN133" s="244"/>
      <c r="CO133" s="244"/>
      <c r="CP133" s="244"/>
      <c r="CQ133" s="244"/>
      <c r="CR133" s="244"/>
      <c r="CS133" s="244"/>
      <c r="CT133" s="244"/>
      <c r="CU133" s="244"/>
      <c r="CV133" s="244"/>
      <c r="CW133" s="244"/>
      <c r="CX133" s="244"/>
    </row>
    <row r="134" spans="1:102">
      <c r="A134" s="244"/>
      <c r="B134" s="244"/>
      <c r="C134" s="244"/>
      <c r="D134" s="244"/>
      <c r="E134" s="244"/>
      <c r="F134" s="402"/>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c r="BO134" s="244"/>
      <c r="BP134" s="244"/>
      <c r="BQ134" s="244"/>
      <c r="BR134" s="244"/>
      <c r="BS134" s="244"/>
      <c r="BT134" s="244"/>
      <c r="BU134" s="244"/>
      <c r="BV134" s="244"/>
      <c r="BW134" s="244"/>
      <c r="BX134" s="244"/>
      <c r="BY134" s="244"/>
      <c r="BZ134" s="244"/>
      <c r="CA134" s="244"/>
      <c r="CB134" s="244"/>
      <c r="CC134" s="244"/>
      <c r="CD134" s="244"/>
      <c r="CE134" s="244"/>
      <c r="CF134" s="244"/>
      <c r="CG134" s="244"/>
      <c r="CH134" s="244"/>
      <c r="CI134" s="244"/>
      <c r="CJ134" s="244"/>
      <c r="CK134" s="244"/>
      <c r="CL134" s="244"/>
      <c r="CM134" s="244"/>
      <c r="CN134" s="244"/>
      <c r="CO134" s="244"/>
      <c r="CP134" s="244"/>
      <c r="CQ134" s="244"/>
      <c r="CR134" s="244"/>
      <c r="CS134" s="244"/>
      <c r="CT134" s="244"/>
      <c r="CU134" s="244"/>
      <c r="CV134" s="244"/>
      <c r="CW134" s="244"/>
      <c r="CX134" s="244"/>
    </row>
    <row r="135" spans="1:102">
      <c r="A135" s="244"/>
      <c r="B135" s="244"/>
      <c r="C135" s="244"/>
      <c r="D135" s="244"/>
      <c r="E135" s="244"/>
      <c r="F135" s="402"/>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row>
    <row r="136" spans="1:102">
      <c r="A136" s="244"/>
      <c r="B136" s="244"/>
      <c r="C136" s="244"/>
      <c r="D136" s="244"/>
      <c r="E136" s="244"/>
      <c r="F136" s="402"/>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c r="BO136" s="244"/>
      <c r="BP136" s="244"/>
      <c r="BQ136" s="244"/>
      <c r="BR136" s="244"/>
      <c r="BS136" s="244"/>
      <c r="BT136" s="244"/>
      <c r="BU136" s="244"/>
      <c r="BV136" s="244"/>
      <c r="BW136" s="244"/>
      <c r="BX136" s="244"/>
      <c r="BY136" s="244"/>
      <c r="BZ136" s="244"/>
      <c r="CA136" s="244"/>
      <c r="CB136" s="244"/>
      <c r="CC136" s="244"/>
      <c r="CD136" s="244"/>
      <c r="CE136" s="244"/>
      <c r="CF136" s="244"/>
      <c r="CG136" s="244"/>
      <c r="CH136" s="244"/>
      <c r="CI136" s="244"/>
      <c r="CJ136" s="244"/>
      <c r="CK136" s="244"/>
      <c r="CL136" s="244"/>
      <c r="CM136" s="244"/>
      <c r="CN136" s="244"/>
      <c r="CO136" s="244"/>
      <c r="CP136" s="244"/>
      <c r="CQ136" s="244"/>
      <c r="CR136" s="244"/>
      <c r="CS136" s="244"/>
      <c r="CT136" s="244"/>
      <c r="CU136" s="244"/>
      <c r="CV136" s="244"/>
      <c r="CW136" s="244"/>
      <c r="CX136" s="244"/>
    </row>
    <row r="137" spans="1:102">
      <c r="A137" s="244"/>
      <c r="B137" s="244"/>
      <c r="C137" s="244"/>
      <c r="D137" s="244"/>
      <c r="E137" s="244"/>
      <c r="F137" s="402"/>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c r="BO137" s="244"/>
      <c r="BP137" s="244"/>
      <c r="BQ137" s="244"/>
      <c r="BR137" s="244"/>
      <c r="BS137" s="244"/>
      <c r="BT137" s="244"/>
      <c r="BU137" s="244"/>
      <c r="BV137" s="244"/>
      <c r="BW137" s="244"/>
      <c r="BX137" s="244"/>
      <c r="BY137" s="244"/>
      <c r="BZ137" s="244"/>
      <c r="CA137" s="244"/>
      <c r="CB137" s="244"/>
      <c r="CC137" s="244"/>
      <c r="CD137" s="244"/>
      <c r="CE137" s="244"/>
      <c r="CF137" s="244"/>
      <c r="CG137" s="244"/>
      <c r="CH137" s="244"/>
      <c r="CI137" s="244"/>
      <c r="CJ137" s="244"/>
      <c r="CK137" s="244"/>
      <c r="CL137" s="244"/>
      <c r="CM137" s="244"/>
      <c r="CN137" s="244"/>
      <c r="CO137" s="244"/>
      <c r="CP137" s="244"/>
      <c r="CQ137" s="244"/>
      <c r="CR137" s="244"/>
      <c r="CS137" s="244"/>
      <c r="CT137" s="244"/>
      <c r="CU137" s="244"/>
      <c r="CV137" s="244"/>
      <c r="CW137" s="244"/>
      <c r="CX137" s="244"/>
    </row>
    <row r="138" spans="1:102">
      <c r="A138" s="244"/>
      <c r="B138" s="244"/>
      <c r="C138" s="244"/>
      <c r="D138" s="244"/>
      <c r="E138" s="244"/>
      <c r="F138" s="402"/>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244"/>
      <c r="BR138" s="244"/>
      <c r="BS138" s="244"/>
      <c r="BT138" s="244"/>
      <c r="BU138" s="244"/>
      <c r="BV138" s="244"/>
      <c r="BW138" s="244"/>
      <c r="BX138" s="244"/>
      <c r="BY138" s="244"/>
      <c r="BZ138" s="244"/>
      <c r="CA138" s="244"/>
      <c r="CB138" s="244"/>
      <c r="CC138" s="244"/>
      <c r="CD138" s="244"/>
      <c r="CE138" s="244"/>
      <c r="CF138" s="244"/>
      <c r="CG138" s="244"/>
      <c r="CH138" s="244"/>
      <c r="CI138" s="244"/>
      <c r="CJ138" s="244"/>
      <c r="CK138" s="244"/>
      <c r="CL138" s="244"/>
      <c r="CM138" s="244"/>
      <c r="CN138" s="244"/>
      <c r="CO138" s="244"/>
      <c r="CP138" s="244"/>
      <c r="CQ138" s="244"/>
      <c r="CR138" s="244"/>
      <c r="CS138" s="244"/>
      <c r="CT138" s="244"/>
      <c r="CU138" s="244"/>
      <c r="CV138" s="244"/>
      <c r="CW138" s="244"/>
      <c r="CX138" s="244"/>
    </row>
    <row r="139" spans="1:102">
      <c r="A139" s="244"/>
      <c r="B139" s="244"/>
      <c r="C139" s="244"/>
      <c r="D139" s="244"/>
      <c r="E139" s="244"/>
      <c r="F139" s="402"/>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c r="BO139" s="244"/>
      <c r="BP139" s="244"/>
      <c r="BQ139" s="244"/>
      <c r="BR139" s="244"/>
      <c r="BS139" s="244"/>
      <c r="BT139" s="244"/>
      <c r="BU139" s="244"/>
      <c r="BV139" s="244"/>
      <c r="BW139" s="244"/>
      <c r="BX139" s="244"/>
      <c r="BY139" s="244"/>
      <c r="BZ139" s="244"/>
      <c r="CA139" s="244"/>
      <c r="CB139" s="244"/>
      <c r="CC139" s="244"/>
      <c r="CD139" s="244"/>
      <c r="CE139" s="244"/>
      <c r="CF139" s="244"/>
      <c r="CG139" s="244"/>
      <c r="CH139" s="244"/>
      <c r="CI139" s="244"/>
      <c r="CJ139" s="244"/>
      <c r="CK139" s="244"/>
      <c r="CL139" s="244"/>
      <c r="CM139" s="244"/>
      <c r="CN139" s="244"/>
      <c r="CO139" s="244"/>
      <c r="CP139" s="244"/>
      <c r="CQ139" s="244"/>
      <c r="CR139" s="244"/>
      <c r="CS139" s="244"/>
      <c r="CT139" s="244"/>
      <c r="CU139" s="244"/>
      <c r="CV139" s="244"/>
      <c r="CW139" s="244"/>
      <c r="CX139" s="244"/>
    </row>
    <row r="140" spans="1:102" ht="27.75" customHeight="1">
      <c r="A140" s="244"/>
      <c r="B140" s="244"/>
      <c r="C140" s="244"/>
      <c r="D140" s="244"/>
      <c r="E140" s="244"/>
      <c r="F140" s="402"/>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c r="BP140" s="244"/>
      <c r="BQ140" s="244"/>
      <c r="BR140" s="244"/>
      <c r="BS140" s="244"/>
      <c r="BT140" s="244"/>
      <c r="BU140" s="244"/>
      <c r="BV140" s="244"/>
      <c r="BW140" s="244"/>
      <c r="BX140" s="244"/>
      <c r="BY140" s="244"/>
      <c r="BZ140" s="244"/>
      <c r="CA140" s="244"/>
      <c r="CB140" s="244"/>
      <c r="CC140" s="244"/>
      <c r="CD140" s="244"/>
      <c r="CE140" s="244"/>
      <c r="CF140" s="244"/>
      <c r="CG140" s="244"/>
      <c r="CH140" s="244"/>
      <c r="CI140" s="244"/>
      <c r="CJ140" s="244"/>
      <c r="CK140" s="244"/>
      <c r="CL140" s="244"/>
      <c r="CM140" s="244"/>
      <c r="CN140" s="244"/>
      <c r="CO140" s="244"/>
      <c r="CP140" s="244"/>
      <c r="CQ140" s="244"/>
      <c r="CR140" s="244"/>
      <c r="CS140" s="244"/>
      <c r="CT140" s="244"/>
      <c r="CU140" s="244"/>
      <c r="CV140" s="244"/>
      <c r="CW140" s="244"/>
      <c r="CX140" s="244"/>
    </row>
    <row r="141" spans="1:102">
      <c r="A141" s="244"/>
      <c r="B141" s="244"/>
      <c r="C141" s="244"/>
      <c r="D141" s="244"/>
      <c r="E141" s="244"/>
      <c r="F141" s="402"/>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c r="BR141" s="244"/>
      <c r="BS141" s="244"/>
      <c r="BT141" s="244"/>
      <c r="BU141" s="244"/>
      <c r="BV141" s="244"/>
      <c r="BW141" s="244"/>
      <c r="BX141" s="244"/>
      <c r="BY141" s="244"/>
      <c r="BZ141" s="244"/>
      <c r="CA141" s="244"/>
      <c r="CB141" s="244"/>
      <c r="CC141" s="244"/>
      <c r="CD141" s="244"/>
      <c r="CE141" s="244"/>
      <c r="CF141" s="244"/>
      <c r="CG141" s="244"/>
      <c r="CH141" s="244"/>
      <c r="CI141" s="244"/>
      <c r="CJ141" s="244"/>
      <c r="CK141" s="244"/>
      <c r="CL141" s="244"/>
      <c r="CM141" s="244"/>
      <c r="CN141" s="244"/>
      <c r="CO141" s="244"/>
      <c r="CP141" s="244"/>
      <c r="CQ141" s="244"/>
      <c r="CR141" s="244"/>
      <c r="CS141" s="244"/>
      <c r="CT141" s="244"/>
      <c r="CU141" s="244"/>
      <c r="CV141" s="244"/>
      <c r="CW141" s="244"/>
      <c r="CX141" s="244"/>
    </row>
    <row r="142" spans="1:102">
      <c r="A142" s="244"/>
      <c r="B142" s="244"/>
      <c r="C142" s="244"/>
      <c r="D142" s="244"/>
      <c r="E142" s="244"/>
      <c r="F142" s="402"/>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c r="BT142" s="244"/>
      <c r="BU142" s="244"/>
      <c r="BV142" s="244"/>
      <c r="BW142" s="244"/>
      <c r="BX142" s="244"/>
      <c r="BY142" s="244"/>
      <c r="BZ142" s="244"/>
      <c r="CA142" s="244"/>
      <c r="CB142" s="244"/>
      <c r="CC142" s="244"/>
      <c r="CD142" s="244"/>
      <c r="CE142" s="244"/>
      <c r="CF142" s="244"/>
      <c r="CG142" s="244"/>
      <c r="CH142" s="244"/>
      <c r="CI142" s="244"/>
      <c r="CJ142" s="244"/>
      <c r="CK142" s="244"/>
      <c r="CL142" s="244"/>
      <c r="CM142" s="244"/>
      <c r="CN142" s="244"/>
      <c r="CO142" s="244"/>
      <c r="CP142" s="244"/>
      <c r="CQ142" s="244"/>
      <c r="CR142" s="244"/>
      <c r="CS142" s="244"/>
      <c r="CT142" s="244"/>
      <c r="CU142" s="244"/>
      <c r="CV142" s="244"/>
      <c r="CW142" s="244"/>
      <c r="CX142" s="244"/>
    </row>
    <row r="143" spans="1:102">
      <c r="A143" s="244"/>
      <c r="B143" s="244"/>
      <c r="C143" s="244"/>
      <c r="D143" s="244"/>
      <c r="E143" s="244"/>
      <c r="F143" s="402"/>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c r="BR143" s="244"/>
      <c r="BS143" s="244"/>
      <c r="BT143" s="244"/>
      <c r="BU143" s="244"/>
      <c r="BV143" s="244"/>
      <c r="BW143" s="244"/>
      <c r="BX143" s="244"/>
      <c r="BY143" s="244"/>
      <c r="BZ143" s="244"/>
      <c r="CA143" s="244"/>
      <c r="CB143" s="244"/>
      <c r="CC143" s="244"/>
      <c r="CD143" s="244"/>
      <c r="CE143" s="244"/>
      <c r="CF143" s="244"/>
      <c r="CG143" s="244"/>
      <c r="CH143" s="244"/>
      <c r="CI143" s="244"/>
      <c r="CJ143" s="244"/>
      <c r="CK143" s="244"/>
      <c r="CL143" s="244"/>
      <c r="CM143" s="244"/>
      <c r="CN143" s="244"/>
      <c r="CO143" s="244"/>
      <c r="CP143" s="244"/>
      <c r="CQ143" s="244"/>
      <c r="CR143" s="244"/>
      <c r="CS143" s="244"/>
      <c r="CT143" s="244"/>
      <c r="CU143" s="244"/>
      <c r="CV143" s="244"/>
      <c r="CW143" s="244"/>
      <c r="CX143" s="244"/>
    </row>
    <row r="144" spans="1:102">
      <c r="A144" s="244"/>
      <c r="B144" s="244"/>
      <c r="C144" s="244"/>
      <c r="D144" s="244"/>
      <c r="E144" s="244"/>
      <c r="F144" s="402"/>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c r="BZ144" s="244"/>
      <c r="CA144" s="244"/>
      <c r="CB144" s="244"/>
      <c r="CC144" s="244"/>
      <c r="CD144" s="244"/>
      <c r="CE144" s="244"/>
      <c r="CF144" s="244"/>
      <c r="CG144" s="244"/>
      <c r="CH144" s="244"/>
      <c r="CI144" s="244"/>
      <c r="CJ144" s="244"/>
      <c r="CK144" s="244"/>
      <c r="CL144" s="244"/>
      <c r="CM144" s="244"/>
      <c r="CN144" s="244"/>
      <c r="CO144" s="244"/>
      <c r="CP144" s="244"/>
      <c r="CQ144" s="244"/>
      <c r="CR144" s="244"/>
      <c r="CS144" s="244"/>
      <c r="CT144" s="244"/>
      <c r="CU144" s="244"/>
      <c r="CV144" s="244"/>
      <c r="CW144" s="244"/>
      <c r="CX144" s="244"/>
    </row>
    <row r="145" spans="1:102">
      <c r="A145" s="244"/>
      <c r="B145" s="244"/>
      <c r="C145" s="244"/>
      <c r="D145" s="244"/>
      <c r="E145" s="244"/>
      <c r="F145" s="402"/>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c r="BR145" s="244"/>
      <c r="BS145" s="244"/>
      <c r="BT145" s="244"/>
      <c r="BU145" s="244"/>
      <c r="BV145" s="244"/>
      <c r="BW145" s="244"/>
      <c r="BX145" s="244"/>
      <c r="BY145" s="244"/>
      <c r="BZ145" s="244"/>
      <c r="CA145" s="244"/>
      <c r="CB145" s="244"/>
      <c r="CC145" s="244"/>
      <c r="CD145" s="244"/>
      <c r="CE145" s="244"/>
      <c r="CF145" s="244"/>
      <c r="CG145" s="244"/>
      <c r="CH145" s="244"/>
      <c r="CI145" s="244"/>
      <c r="CJ145" s="244"/>
      <c r="CK145" s="244"/>
      <c r="CL145" s="244"/>
      <c r="CM145" s="244"/>
      <c r="CN145" s="244"/>
      <c r="CO145" s="244"/>
      <c r="CP145" s="244"/>
      <c r="CQ145" s="244"/>
      <c r="CR145" s="244"/>
      <c r="CS145" s="244"/>
      <c r="CT145" s="244"/>
      <c r="CU145" s="244"/>
      <c r="CV145" s="244"/>
      <c r="CW145" s="244"/>
      <c r="CX145" s="244"/>
    </row>
    <row r="146" spans="1:102">
      <c r="A146" s="244"/>
      <c r="B146" s="244"/>
      <c r="C146" s="244"/>
      <c r="D146" s="244"/>
      <c r="E146" s="244"/>
      <c r="F146" s="402"/>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c r="BR146" s="244"/>
      <c r="BS146" s="244"/>
      <c r="BT146" s="244"/>
      <c r="BU146" s="244"/>
      <c r="BV146" s="244"/>
      <c r="BW146" s="244"/>
      <c r="BX146" s="244"/>
      <c r="BY146" s="244"/>
      <c r="BZ146" s="244"/>
      <c r="CA146" s="244"/>
      <c r="CB146" s="244"/>
      <c r="CC146" s="244"/>
      <c r="CD146" s="244"/>
      <c r="CE146" s="244"/>
      <c r="CF146" s="244"/>
      <c r="CG146" s="244"/>
      <c r="CH146" s="244"/>
      <c r="CI146" s="244"/>
      <c r="CJ146" s="244"/>
      <c r="CK146" s="244"/>
      <c r="CL146" s="244"/>
      <c r="CM146" s="244"/>
      <c r="CN146" s="244"/>
      <c r="CO146" s="244"/>
      <c r="CP146" s="244"/>
      <c r="CQ146" s="244"/>
      <c r="CR146" s="244"/>
      <c r="CS146" s="244"/>
      <c r="CT146" s="244"/>
      <c r="CU146" s="244"/>
      <c r="CV146" s="244"/>
      <c r="CW146" s="244"/>
      <c r="CX146" s="244"/>
    </row>
    <row r="147" spans="1:102">
      <c r="A147" s="244"/>
      <c r="B147" s="244"/>
      <c r="C147" s="244"/>
      <c r="D147" s="244"/>
      <c r="E147" s="244"/>
      <c r="F147" s="402"/>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c r="BO147" s="244"/>
      <c r="BP147" s="244"/>
      <c r="BQ147" s="244"/>
      <c r="BR147" s="244"/>
      <c r="BS147" s="244"/>
      <c r="BT147" s="244"/>
      <c r="BU147" s="244"/>
      <c r="BV147" s="244"/>
      <c r="BW147" s="244"/>
      <c r="BX147" s="244"/>
      <c r="BY147" s="244"/>
      <c r="BZ147" s="244"/>
      <c r="CA147" s="244"/>
      <c r="CB147" s="244"/>
      <c r="CC147" s="244"/>
      <c r="CD147" s="244"/>
      <c r="CE147" s="244"/>
      <c r="CF147" s="244"/>
      <c r="CG147" s="244"/>
      <c r="CH147" s="244"/>
      <c r="CI147" s="244"/>
      <c r="CJ147" s="244"/>
      <c r="CK147" s="244"/>
      <c r="CL147" s="244"/>
      <c r="CM147" s="244"/>
      <c r="CN147" s="244"/>
      <c r="CO147" s="244"/>
      <c r="CP147" s="244"/>
      <c r="CQ147" s="244"/>
      <c r="CR147" s="244"/>
      <c r="CS147" s="244"/>
      <c r="CT147" s="244"/>
      <c r="CU147" s="244"/>
      <c r="CV147" s="244"/>
      <c r="CW147" s="244"/>
      <c r="CX147" s="244"/>
    </row>
    <row r="148" spans="1:102">
      <c r="A148" s="244"/>
      <c r="B148" s="244"/>
      <c r="C148" s="244"/>
      <c r="D148" s="244"/>
      <c r="E148" s="244"/>
      <c r="F148" s="402"/>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c r="BO148" s="244"/>
      <c r="BP148" s="244"/>
      <c r="BQ148" s="244"/>
      <c r="BR148" s="244"/>
      <c r="BS148" s="244"/>
      <c r="BT148" s="244"/>
      <c r="BU148" s="244"/>
      <c r="BV148" s="244"/>
      <c r="BW148" s="244"/>
      <c r="BX148" s="244"/>
      <c r="BY148" s="244"/>
      <c r="BZ148" s="244"/>
      <c r="CA148" s="244"/>
      <c r="CB148" s="244"/>
      <c r="CC148" s="244"/>
      <c r="CD148" s="244"/>
      <c r="CE148" s="244"/>
      <c r="CF148" s="244"/>
      <c r="CG148" s="244"/>
      <c r="CH148" s="244"/>
      <c r="CI148" s="244"/>
      <c r="CJ148" s="244"/>
      <c r="CK148" s="244"/>
      <c r="CL148" s="244"/>
      <c r="CM148" s="244"/>
      <c r="CN148" s="244"/>
      <c r="CO148" s="244"/>
      <c r="CP148" s="244"/>
      <c r="CQ148" s="244"/>
      <c r="CR148" s="244"/>
      <c r="CS148" s="244"/>
      <c r="CT148" s="244"/>
      <c r="CU148" s="244"/>
      <c r="CV148" s="244"/>
      <c r="CW148" s="244"/>
      <c r="CX148" s="244"/>
    </row>
    <row r="149" spans="1:102">
      <c r="A149" s="244"/>
      <c r="B149" s="244"/>
      <c r="C149" s="244"/>
      <c r="D149" s="244"/>
      <c r="E149" s="244"/>
      <c r="F149" s="402"/>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V149" s="244"/>
      <c r="BW149" s="244"/>
      <c r="BX149" s="244"/>
      <c r="BY149" s="244"/>
      <c r="BZ149" s="244"/>
      <c r="CA149" s="244"/>
      <c r="CB149" s="244"/>
      <c r="CC149" s="244"/>
      <c r="CD149" s="244"/>
      <c r="CE149" s="244"/>
      <c r="CF149" s="244"/>
      <c r="CG149" s="244"/>
      <c r="CH149" s="244"/>
      <c r="CI149" s="244"/>
      <c r="CJ149" s="244"/>
      <c r="CK149" s="244"/>
      <c r="CL149" s="244"/>
      <c r="CM149" s="244"/>
      <c r="CN149" s="244"/>
      <c r="CO149" s="244"/>
      <c r="CP149" s="244"/>
      <c r="CQ149" s="244"/>
      <c r="CR149" s="244"/>
      <c r="CS149" s="244"/>
      <c r="CT149" s="244"/>
      <c r="CU149" s="244"/>
      <c r="CV149" s="244"/>
      <c r="CW149" s="244"/>
      <c r="CX149" s="244"/>
    </row>
    <row r="150" spans="1:102">
      <c r="A150" s="244"/>
      <c r="B150" s="244"/>
      <c r="C150" s="244"/>
      <c r="D150" s="244"/>
      <c r="E150" s="244"/>
      <c r="F150" s="402"/>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c r="BV150" s="244"/>
      <c r="BW150" s="244"/>
      <c r="BX150" s="244"/>
      <c r="BY150" s="244"/>
      <c r="BZ150" s="244"/>
      <c r="CA150" s="244"/>
      <c r="CB150" s="244"/>
      <c r="CC150" s="244"/>
      <c r="CD150" s="244"/>
      <c r="CE150" s="244"/>
      <c r="CF150" s="244"/>
      <c r="CG150" s="244"/>
      <c r="CH150" s="244"/>
      <c r="CI150" s="244"/>
      <c r="CJ150" s="244"/>
      <c r="CK150" s="244"/>
      <c r="CL150" s="244"/>
      <c r="CM150" s="244"/>
      <c r="CN150" s="244"/>
      <c r="CO150" s="244"/>
      <c r="CP150" s="244"/>
      <c r="CQ150" s="244"/>
      <c r="CR150" s="244"/>
      <c r="CS150" s="244"/>
      <c r="CT150" s="244"/>
      <c r="CU150" s="244"/>
      <c r="CV150" s="244"/>
      <c r="CW150" s="244"/>
      <c r="CX150" s="244"/>
    </row>
    <row r="151" spans="1:102">
      <c r="A151" s="244"/>
      <c r="B151" s="244"/>
      <c r="C151" s="244"/>
      <c r="D151" s="244"/>
      <c r="E151" s="244"/>
      <c r="F151" s="402"/>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c r="BV151" s="244"/>
      <c r="BW151" s="244"/>
      <c r="BX151" s="244"/>
      <c r="BY151" s="244"/>
      <c r="BZ151" s="244"/>
      <c r="CA151" s="244"/>
      <c r="CB151" s="244"/>
      <c r="CC151" s="244"/>
      <c r="CD151" s="244"/>
      <c r="CE151" s="244"/>
      <c r="CF151" s="244"/>
      <c r="CG151" s="244"/>
      <c r="CH151" s="244"/>
      <c r="CI151" s="244"/>
      <c r="CJ151" s="244"/>
      <c r="CK151" s="244"/>
      <c r="CL151" s="244"/>
      <c r="CM151" s="244"/>
      <c r="CN151" s="244"/>
      <c r="CO151" s="244"/>
      <c r="CP151" s="244"/>
      <c r="CQ151" s="244"/>
      <c r="CR151" s="244"/>
      <c r="CS151" s="244"/>
      <c r="CT151" s="244"/>
      <c r="CU151" s="244"/>
      <c r="CV151" s="244"/>
      <c r="CW151" s="244"/>
      <c r="CX151" s="244"/>
    </row>
    <row r="152" spans="1:102">
      <c r="A152" s="244"/>
      <c r="B152" s="244"/>
      <c r="C152" s="244"/>
      <c r="D152" s="244"/>
      <c r="E152" s="244"/>
      <c r="F152" s="402"/>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V152" s="244"/>
      <c r="BW152" s="244"/>
      <c r="BX152" s="244"/>
      <c r="BY152" s="244"/>
      <c r="BZ152" s="244"/>
      <c r="CA152" s="244"/>
      <c r="CB152" s="244"/>
      <c r="CC152" s="244"/>
      <c r="CD152" s="244"/>
      <c r="CE152" s="244"/>
      <c r="CF152" s="244"/>
      <c r="CG152" s="244"/>
      <c r="CH152" s="244"/>
      <c r="CI152" s="244"/>
      <c r="CJ152" s="244"/>
      <c r="CK152" s="244"/>
      <c r="CL152" s="244"/>
      <c r="CM152" s="244"/>
      <c r="CN152" s="244"/>
      <c r="CO152" s="244"/>
      <c r="CP152" s="244"/>
      <c r="CQ152" s="244"/>
      <c r="CR152" s="244"/>
      <c r="CS152" s="244"/>
      <c r="CT152" s="244"/>
      <c r="CU152" s="244"/>
      <c r="CV152" s="244"/>
      <c r="CW152" s="244"/>
      <c r="CX152" s="244"/>
    </row>
    <row r="153" spans="1:102">
      <c r="A153" s="244"/>
      <c r="B153" s="244"/>
      <c r="C153" s="244"/>
      <c r="D153" s="244"/>
      <c r="E153" s="244"/>
      <c r="F153" s="402"/>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V153" s="244"/>
      <c r="BW153" s="244"/>
      <c r="BX153" s="244"/>
      <c r="BY153" s="244"/>
      <c r="BZ153" s="244"/>
      <c r="CA153" s="244"/>
      <c r="CB153" s="244"/>
      <c r="CC153" s="244"/>
      <c r="CD153" s="244"/>
      <c r="CE153" s="244"/>
      <c r="CF153" s="244"/>
      <c r="CG153" s="244"/>
      <c r="CH153" s="244"/>
      <c r="CI153" s="244"/>
      <c r="CJ153" s="244"/>
      <c r="CK153" s="244"/>
      <c r="CL153" s="244"/>
      <c r="CM153" s="244"/>
      <c r="CN153" s="244"/>
      <c r="CO153" s="244"/>
      <c r="CP153" s="244"/>
      <c r="CQ153" s="244"/>
      <c r="CR153" s="244"/>
      <c r="CS153" s="244"/>
      <c r="CT153" s="244"/>
      <c r="CU153" s="244"/>
      <c r="CV153" s="244"/>
      <c r="CW153" s="244"/>
      <c r="CX153" s="244"/>
    </row>
    <row r="154" spans="1:102">
      <c r="A154" s="244"/>
      <c r="B154" s="244"/>
      <c r="C154" s="244"/>
      <c r="D154" s="244"/>
      <c r="E154" s="244"/>
      <c r="F154" s="402"/>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V154" s="244"/>
      <c r="BW154" s="244"/>
      <c r="BX154" s="244"/>
      <c r="BY154" s="244"/>
      <c r="BZ154" s="244"/>
      <c r="CA154" s="244"/>
      <c r="CB154" s="244"/>
      <c r="CC154" s="244"/>
      <c r="CD154" s="244"/>
      <c r="CE154" s="244"/>
      <c r="CF154" s="244"/>
      <c r="CG154" s="244"/>
      <c r="CH154" s="244"/>
      <c r="CI154" s="244"/>
      <c r="CJ154" s="244"/>
      <c r="CK154" s="244"/>
      <c r="CL154" s="244"/>
      <c r="CM154" s="244"/>
      <c r="CN154" s="244"/>
      <c r="CO154" s="244"/>
      <c r="CP154" s="244"/>
      <c r="CQ154" s="244"/>
      <c r="CR154" s="244"/>
      <c r="CS154" s="244"/>
      <c r="CT154" s="244"/>
      <c r="CU154" s="244"/>
      <c r="CV154" s="244"/>
      <c r="CW154" s="244"/>
      <c r="CX154" s="244"/>
    </row>
    <row r="155" spans="1:102">
      <c r="A155" s="244"/>
      <c r="B155" s="244"/>
      <c r="C155" s="244"/>
      <c r="D155" s="244"/>
      <c r="E155" s="244"/>
      <c r="F155" s="402"/>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c r="BR155" s="244"/>
      <c r="BS155" s="244"/>
      <c r="BT155" s="244"/>
      <c r="BU155" s="244"/>
      <c r="BV155" s="244"/>
      <c r="BW155" s="244"/>
      <c r="BX155" s="244"/>
      <c r="BY155" s="244"/>
      <c r="BZ155" s="244"/>
      <c r="CA155" s="244"/>
      <c r="CB155" s="244"/>
      <c r="CC155" s="244"/>
      <c r="CD155" s="244"/>
      <c r="CE155" s="244"/>
      <c r="CF155" s="244"/>
      <c r="CG155" s="244"/>
      <c r="CH155" s="244"/>
      <c r="CI155" s="244"/>
      <c r="CJ155" s="244"/>
      <c r="CK155" s="244"/>
      <c r="CL155" s="244"/>
      <c r="CM155" s="244"/>
      <c r="CN155" s="244"/>
      <c r="CO155" s="244"/>
      <c r="CP155" s="244"/>
      <c r="CQ155" s="244"/>
      <c r="CR155" s="244"/>
      <c r="CS155" s="244"/>
      <c r="CT155" s="244"/>
      <c r="CU155" s="244"/>
      <c r="CV155" s="244"/>
      <c r="CW155" s="244"/>
      <c r="CX155" s="244"/>
    </row>
    <row r="156" spans="1:102">
      <c r="A156" s="244"/>
      <c r="B156" s="244"/>
      <c r="C156" s="244"/>
      <c r="D156" s="244"/>
      <c r="E156" s="244"/>
      <c r="F156" s="402"/>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c r="BO156" s="244"/>
      <c r="BP156" s="244"/>
      <c r="BQ156" s="244"/>
      <c r="BR156" s="244"/>
      <c r="BS156" s="244"/>
      <c r="BT156" s="244"/>
      <c r="BU156" s="244"/>
      <c r="BV156" s="244"/>
      <c r="BW156" s="244"/>
      <c r="BX156" s="244"/>
      <c r="BY156" s="244"/>
      <c r="BZ156" s="244"/>
      <c r="CA156" s="244"/>
      <c r="CB156" s="244"/>
      <c r="CC156" s="244"/>
      <c r="CD156" s="244"/>
      <c r="CE156" s="244"/>
      <c r="CF156" s="244"/>
      <c r="CG156" s="244"/>
      <c r="CH156" s="244"/>
      <c r="CI156" s="244"/>
      <c r="CJ156" s="244"/>
      <c r="CK156" s="244"/>
      <c r="CL156" s="244"/>
      <c r="CM156" s="244"/>
      <c r="CN156" s="244"/>
      <c r="CO156" s="244"/>
      <c r="CP156" s="244"/>
      <c r="CQ156" s="244"/>
      <c r="CR156" s="244"/>
      <c r="CS156" s="244"/>
      <c r="CT156" s="244"/>
      <c r="CU156" s="244"/>
      <c r="CV156" s="244"/>
      <c r="CW156" s="244"/>
      <c r="CX156" s="244"/>
    </row>
    <row r="157" spans="1:102">
      <c r="A157" s="244"/>
      <c r="B157" s="244"/>
      <c r="C157" s="244"/>
      <c r="D157" s="244"/>
      <c r="E157" s="244"/>
      <c r="F157" s="402"/>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c r="BO157" s="244"/>
      <c r="BP157" s="244"/>
      <c r="BQ157" s="244"/>
      <c r="BR157" s="244"/>
      <c r="BS157" s="244"/>
      <c r="BT157" s="244"/>
      <c r="BU157" s="244"/>
      <c r="BV157" s="244"/>
      <c r="BW157" s="244"/>
      <c r="BX157" s="244"/>
      <c r="BY157" s="244"/>
      <c r="BZ157" s="244"/>
      <c r="CA157" s="244"/>
      <c r="CB157" s="244"/>
      <c r="CC157" s="244"/>
      <c r="CD157" s="244"/>
      <c r="CE157" s="244"/>
      <c r="CF157" s="244"/>
      <c r="CG157" s="244"/>
      <c r="CH157" s="244"/>
      <c r="CI157" s="244"/>
      <c r="CJ157" s="244"/>
      <c r="CK157" s="244"/>
      <c r="CL157" s="244"/>
      <c r="CM157" s="244"/>
      <c r="CN157" s="244"/>
      <c r="CO157" s="244"/>
      <c r="CP157" s="244"/>
      <c r="CQ157" s="244"/>
      <c r="CR157" s="244"/>
      <c r="CS157" s="244"/>
      <c r="CT157" s="244"/>
      <c r="CU157" s="244"/>
      <c r="CV157" s="244"/>
      <c r="CW157" s="244"/>
      <c r="CX157" s="244"/>
    </row>
    <row r="158" spans="1:102">
      <c r="A158" s="244"/>
      <c r="B158" s="244"/>
      <c r="C158" s="244"/>
      <c r="D158" s="244"/>
      <c r="E158" s="244"/>
      <c r="F158" s="402"/>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c r="BO158" s="244"/>
      <c r="BP158" s="244"/>
      <c r="BQ158" s="244"/>
      <c r="BR158" s="244"/>
      <c r="BS158" s="244"/>
      <c r="BT158" s="244"/>
      <c r="BU158" s="244"/>
      <c r="BV158" s="244"/>
      <c r="BW158" s="244"/>
      <c r="BX158" s="244"/>
      <c r="BY158" s="244"/>
      <c r="BZ158" s="244"/>
      <c r="CA158" s="244"/>
      <c r="CB158" s="244"/>
      <c r="CC158" s="244"/>
      <c r="CD158" s="244"/>
      <c r="CE158" s="244"/>
      <c r="CF158" s="244"/>
      <c r="CG158" s="244"/>
      <c r="CH158" s="244"/>
      <c r="CI158" s="244"/>
      <c r="CJ158" s="244"/>
      <c r="CK158" s="244"/>
      <c r="CL158" s="244"/>
      <c r="CM158" s="244"/>
      <c r="CN158" s="244"/>
      <c r="CO158" s="244"/>
      <c r="CP158" s="244"/>
      <c r="CQ158" s="244"/>
      <c r="CR158" s="244"/>
      <c r="CS158" s="244"/>
      <c r="CT158" s="244"/>
      <c r="CU158" s="244"/>
      <c r="CV158" s="244"/>
      <c r="CW158" s="244"/>
      <c r="CX158" s="244"/>
    </row>
    <row r="159" spans="1:102">
      <c r="A159" s="244"/>
      <c r="B159" s="244"/>
      <c r="C159" s="244"/>
      <c r="D159" s="244"/>
      <c r="E159" s="244"/>
      <c r="F159" s="402"/>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c r="BO159" s="244"/>
      <c r="BP159" s="244"/>
      <c r="BQ159" s="244"/>
      <c r="BR159" s="244"/>
      <c r="BS159" s="244"/>
      <c r="BT159" s="244"/>
      <c r="BU159" s="244"/>
      <c r="BV159" s="244"/>
      <c r="BW159" s="244"/>
      <c r="BX159" s="244"/>
      <c r="BY159" s="244"/>
      <c r="BZ159" s="244"/>
      <c r="CA159" s="244"/>
      <c r="CB159" s="244"/>
      <c r="CC159" s="244"/>
      <c r="CD159" s="244"/>
      <c r="CE159" s="244"/>
      <c r="CF159" s="244"/>
      <c r="CG159" s="244"/>
      <c r="CH159" s="244"/>
      <c r="CI159" s="244"/>
      <c r="CJ159" s="244"/>
      <c r="CK159" s="244"/>
      <c r="CL159" s="244"/>
      <c r="CM159" s="244"/>
      <c r="CN159" s="244"/>
      <c r="CO159" s="244"/>
      <c r="CP159" s="244"/>
      <c r="CQ159" s="244"/>
      <c r="CR159" s="244"/>
      <c r="CS159" s="244"/>
      <c r="CT159" s="244"/>
      <c r="CU159" s="244"/>
      <c r="CV159" s="244"/>
      <c r="CW159" s="244"/>
      <c r="CX159" s="244"/>
    </row>
    <row r="160" spans="1:102" ht="27.75" customHeight="1">
      <c r="A160" s="244"/>
      <c r="B160" s="244"/>
      <c r="C160" s="244"/>
      <c r="D160" s="244"/>
      <c r="E160" s="244"/>
      <c r="F160" s="402"/>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244"/>
      <c r="BP160" s="244"/>
      <c r="BQ160" s="244"/>
      <c r="BR160" s="244"/>
      <c r="BS160" s="244"/>
      <c r="BT160" s="244"/>
      <c r="BU160" s="244"/>
      <c r="BV160" s="244"/>
      <c r="BW160" s="244"/>
      <c r="BX160" s="244"/>
      <c r="BY160" s="244"/>
      <c r="BZ160" s="244"/>
      <c r="CA160" s="244"/>
      <c r="CB160" s="244"/>
      <c r="CC160" s="244"/>
      <c r="CD160" s="244"/>
      <c r="CE160" s="244"/>
      <c r="CF160" s="244"/>
      <c r="CG160" s="244"/>
      <c r="CH160" s="244"/>
      <c r="CI160" s="244"/>
      <c r="CJ160" s="244"/>
      <c r="CK160" s="244"/>
      <c r="CL160" s="244"/>
      <c r="CM160" s="244"/>
      <c r="CN160" s="244"/>
      <c r="CO160" s="244"/>
      <c r="CP160" s="244"/>
      <c r="CQ160" s="244"/>
      <c r="CR160" s="244"/>
      <c r="CS160" s="244"/>
      <c r="CT160" s="244"/>
      <c r="CU160" s="244"/>
      <c r="CV160" s="244"/>
      <c r="CW160" s="244"/>
      <c r="CX160" s="244"/>
    </row>
    <row r="161" spans="1:102">
      <c r="A161" s="244"/>
      <c r="B161" s="244"/>
      <c r="C161" s="244"/>
      <c r="D161" s="244"/>
      <c r="E161" s="244"/>
      <c r="F161" s="402"/>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c r="BO161" s="244"/>
      <c r="BP161" s="244"/>
      <c r="BQ161" s="244"/>
      <c r="BR161" s="244"/>
      <c r="BS161" s="244"/>
      <c r="BT161" s="244"/>
      <c r="BU161" s="244"/>
      <c r="BV161" s="244"/>
      <c r="BW161" s="244"/>
      <c r="BX161" s="244"/>
      <c r="BY161" s="244"/>
      <c r="BZ161" s="244"/>
      <c r="CA161" s="244"/>
      <c r="CB161" s="244"/>
      <c r="CC161" s="244"/>
      <c r="CD161" s="244"/>
      <c r="CE161" s="244"/>
      <c r="CF161" s="244"/>
      <c r="CG161" s="244"/>
      <c r="CH161" s="244"/>
      <c r="CI161" s="244"/>
      <c r="CJ161" s="244"/>
      <c r="CK161" s="244"/>
      <c r="CL161" s="244"/>
      <c r="CM161" s="244"/>
      <c r="CN161" s="244"/>
      <c r="CO161" s="244"/>
      <c r="CP161" s="244"/>
      <c r="CQ161" s="244"/>
      <c r="CR161" s="244"/>
      <c r="CS161" s="244"/>
      <c r="CT161" s="244"/>
      <c r="CU161" s="244"/>
      <c r="CV161" s="244"/>
      <c r="CW161" s="244"/>
      <c r="CX161" s="244"/>
    </row>
    <row r="162" spans="1:102">
      <c r="A162" s="244"/>
      <c r="B162" s="244"/>
      <c r="C162" s="244"/>
      <c r="D162" s="244"/>
      <c r="E162" s="244"/>
      <c r="F162" s="402"/>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c r="BO162" s="244"/>
      <c r="BP162" s="244"/>
      <c r="BQ162" s="244"/>
      <c r="BR162" s="244"/>
      <c r="BS162" s="244"/>
      <c r="BT162" s="244"/>
      <c r="BU162" s="244"/>
      <c r="BV162" s="244"/>
      <c r="BW162" s="244"/>
      <c r="BX162" s="244"/>
      <c r="BY162" s="244"/>
      <c r="BZ162" s="244"/>
      <c r="CA162" s="244"/>
      <c r="CB162" s="244"/>
      <c r="CC162" s="244"/>
      <c r="CD162" s="244"/>
      <c r="CE162" s="244"/>
      <c r="CF162" s="244"/>
      <c r="CG162" s="244"/>
      <c r="CH162" s="244"/>
      <c r="CI162" s="244"/>
      <c r="CJ162" s="244"/>
      <c r="CK162" s="244"/>
      <c r="CL162" s="244"/>
      <c r="CM162" s="244"/>
      <c r="CN162" s="244"/>
      <c r="CO162" s="244"/>
      <c r="CP162" s="244"/>
      <c r="CQ162" s="244"/>
      <c r="CR162" s="244"/>
      <c r="CS162" s="244"/>
      <c r="CT162" s="244"/>
      <c r="CU162" s="244"/>
      <c r="CV162" s="244"/>
      <c r="CW162" s="244"/>
      <c r="CX162" s="244"/>
    </row>
    <row r="163" spans="1:102">
      <c r="A163" s="244"/>
      <c r="B163" s="244"/>
      <c r="C163" s="244"/>
      <c r="D163" s="244"/>
      <c r="E163" s="244"/>
      <c r="F163" s="402"/>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c r="BO163" s="244"/>
      <c r="BP163" s="244"/>
      <c r="BQ163" s="244"/>
      <c r="BR163" s="244"/>
      <c r="BS163" s="244"/>
      <c r="BT163" s="244"/>
      <c r="BU163" s="244"/>
      <c r="BV163" s="244"/>
      <c r="BW163" s="244"/>
      <c r="BX163" s="244"/>
      <c r="BY163" s="244"/>
      <c r="BZ163" s="244"/>
      <c r="CA163" s="244"/>
      <c r="CB163" s="244"/>
      <c r="CC163" s="244"/>
      <c r="CD163" s="244"/>
      <c r="CE163" s="244"/>
      <c r="CF163" s="244"/>
      <c r="CG163" s="244"/>
      <c r="CH163" s="244"/>
      <c r="CI163" s="244"/>
      <c r="CJ163" s="244"/>
      <c r="CK163" s="244"/>
      <c r="CL163" s="244"/>
      <c r="CM163" s="244"/>
      <c r="CN163" s="244"/>
      <c r="CO163" s="244"/>
      <c r="CP163" s="244"/>
      <c r="CQ163" s="244"/>
      <c r="CR163" s="244"/>
      <c r="CS163" s="244"/>
      <c r="CT163" s="244"/>
      <c r="CU163" s="244"/>
      <c r="CV163" s="244"/>
      <c r="CW163" s="244"/>
      <c r="CX163" s="244"/>
    </row>
    <row r="164" spans="1:102" ht="40.5" customHeight="1">
      <c r="A164" s="244"/>
      <c r="B164" s="244"/>
      <c r="C164" s="244"/>
      <c r="D164" s="244"/>
      <c r="E164" s="244"/>
      <c r="F164" s="402"/>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c r="BO164" s="244"/>
      <c r="BP164" s="244"/>
      <c r="BQ164" s="244"/>
      <c r="BR164" s="244"/>
      <c r="BS164" s="244"/>
      <c r="BT164" s="244"/>
      <c r="BU164" s="244"/>
      <c r="BV164" s="244"/>
      <c r="BW164" s="244"/>
      <c r="BX164" s="244"/>
      <c r="BY164" s="244"/>
      <c r="BZ164" s="244"/>
      <c r="CA164" s="244"/>
      <c r="CB164" s="244"/>
      <c r="CC164" s="244"/>
      <c r="CD164" s="244"/>
      <c r="CE164" s="244"/>
      <c r="CF164" s="244"/>
      <c r="CG164" s="244"/>
      <c r="CH164" s="244"/>
      <c r="CI164" s="244"/>
      <c r="CJ164" s="244"/>
      <c r="CK164" s="244"/>
      <c r="CL164" s="244"/>
      <c r="CM164" s="244"/>
      <c r="CN164" s="244"/>
      <c r="CO164" s="244"/>
      <c r="CP164" s="244"/>
      <c r="CQ164" s="244"/>
      <c r="CR164" s="244"/>
      <c r="CS164" s="244"/>
      <c r="CT164" s="244"/>
      <c r="CU164" s="244"/>
      <c r="CV164" s="244"/>
      <c r="CW164" s="244"/>
      <c r="CX164" s="244"/>
    </row>
    <row r="165" spans="1:102">
      <c r="A165" s="244"/>
      <c r="B165" s="244"/>
      <c r="C165" s="244"/>
      <c r="D165" s="244"/>
      <c r="E165" s="244"/>
      <c r="F165" s="402"/>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c r="BR165" s="244"/>
      <c r="BS165" s="244"/>
      <c r="BT165" s="244"/>
      <c r="BU165" s="244"/>
      <c r="BV165" s="244"/>
      <c r="BW165" s="244"/>
      <c r="BX165" s="244"/>
      <c r="BY165" s="244"/>
      <c r="BZ165" s="244"/>
      <c r="CA165" s="244"/>
      <c r="CB165" s="244"/>
      <c r="CC165" s="244"/>
      <c r="CD165" s="244"/>
      <c r="CE165" s="244"/>
      <c r="CF165" s="244"/>
      <c r="CG165" s="244"/>
      <c r="CH165" s="244"/>
      <c r="CI165" s="244"/>
      <c r="CJ165" s="244"/>
      <c r="CK165" s="244"/>
      <c r="CL165" s="244"/>
      <c r="CM165" s="244"/>
      <c r="CN165" s="244"/>
      <c r="CO165" s="244"/>
      <c r="CP165" s="244"/>
      <c r="CQ165" s="244"/>
      <c r="CR165" s="244"/>
      <c r="CS165" s="244"/>
      <c r="CT165" s="244"/>
      <c r="CU165" s="244"/>
      <c r="CV165" s="244"/>
      <c r="CW165" s="244"/>
      <c r="CX165" s="244"/>
    </row>
    <row r="166" spans="1:102">
      <c r="A166" s="244"/>
      <c r="B166" s="244"/>
      <c r="C166" s="244"/>
      <c r="D166" s="244"/>
      <c r="E166" s="244"/>
      <c r="F166" s="402"/>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c r="BR166" s="244"/>
      <c r="BS166" s="244"/>
      <c r="BT166" s="244"/>
      <c r="BU166" s="244"/>
      <c r="BV166" s="244"/>
      <c r="BW166" s="244"/>
      <c r="BX166" s="244"/>
      <c r="BY166" s="244"/>
      <c r="BZ166" s="244"/>
      <c r="CA166" s="244"/>
      <c r="CB166" s="244"/>
      <c r="CC166" s="244"/>
      <c r="CD166" s="244"/>
      <c r="CE166" s="244"/>
      <c r="CF166" s="244"/>
      <c r="CG166" s="244"/>
      <c r="CH166" s="244"/>
      <c r="CI166" s="244"/>
      <c r="CJ166" s="244"/>
      <c r="CK166" s="244"/>
      <c r="CL166" s="244"/>
      <c r="CM166" s="244"/>
      <c r="CN166" s="244"/>
      <c r="CO166" s="244"/>
      <c r="CP166" s="244"/>
      <c r="CQ166" s="244"/>
      <c r="CR166" s="244"/>
      <c r="CS166" s="244"/>
      <c r="CT166" s="244"/>
      <c r="CU166" s="244"/>
      <c r="CV166" s="244"/>
      <c r="CW166" s="244"/>
      <c r="CX166" s="244"/>
    </row>
    <row r="167" spans="1:102">
      <c r="A167" s="244"/>
      <c r="B167" s="244"/>
      <c r="C167" s="244"/>
      <c r="D167" s="244"/>
      <c r="E167" s="244"/>
      <c r="F167" s="402"/>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c r="BR167" s="244"/>
      <c r="BS167" s="244"/>
      <c r="BT167" s="244"/>
      <c r="BU167" s="244"/>
      <c r="BV167" s="244"/>
      <c r="BW167" s="244"/>
      <c r="BX167" s="244"/>
      <c r="BY167" s="244"/>
      <c r="BZ167" s="244"/>
      <c r="CA167" s="244"/>
      <c r="CB167" s="244"/>
      <c r="CC167" s="244"/>
      <c r="CD167" s="244"/>
      <c r="CE167" s="244"/>
      <c r="CF167" s="244"/>
      <c r="CG167" s="244"/>
      <c r="CH167" s="244"/>
      <c r="CI167" s="244"/>
      <c r="CJ167" s="244"/>
      <c r="CK167" s="244"/>
      <c r="CL167" s="244"/>
      <c r="CM167" s="244"/>
      <c r="CN167" s="244"/>
      <c r="CO167" s="244"/>
      <c r="CP167" s="244"/>
      <c r="CQ167" s="244"/>
      <c r="CR167" s="244"/>
      <c r="CS167" s="244"/>
      <c r="CT167" s="244"/>
      <c r="CU167" s="244"/>
      <c r="CV167" s="244"/>
      <c r="CW167" s="244"/>
      <c r="CX167" s="244"/>
    </row>
    <row r="168" spans="1:102">
      <c r="A168" s="244"/>
      <c r="B168" s="244"/>
      <c r="C168" s="244"/>
      <c r="D168" s="244"/>
      <c r="E168" s="244"/>
      <c r="F168" s="402"/>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c r="BR168" s="244"/>
      <c r="BS168" s="244"/>
      <c r="BT168" s="244"/>
      <c r="BU168" s="244"/>
      <c r="BV168" s="244"/>
      <c r="BW168" s="244"/>
      <c r="BX168" s="244"/>
      <c r="BY168" s="244"/>
      <c r="BZ168" s="244"/>
      <c r="CA168" s="244"/>
      <c r="CB168" s="244"/>
      <c r="CC168" s="244"/>
      <c r="CD168" s="244"/>
      <c r="CE168" s="244"/>
      <c r="CF168" s="244"/>
      <c r="CG168" s="244"/>
      <c r="CH168" s="244"/>
      <c r="CI168" s="244"/>
      <c r="CJ168" s="244"/>
      <c r="CK168" s="244"/>
      <c r="CL168" s="244"/>
      <c r="CM168" s="244"/>
      <c r="CN168" s="244"/>
      <c r="CO168" s="244"/>
      <c r="CP168" s="244"/>
      <c r="CQ168" s="244"/>
      <c r="CR168" s="244"/>
      <c r="CS168" s="244"/>
      <c r="CT168" s="244"/>
      <c r="CU168" s="244"/>
      <c r="CV168" s="244"/>
      <c r="CW168" s="244"/>
      <c r="CX168" s="244"/>
    </row>
    <row r="169" spans="1:102">
      <c r="A169" s="244"/>
      <c r="B169" s="244"/>
      <c r="C169" s="244"/>
      <c r="D169" s="244"/>
      <c r="E169" s="244"/>
      <c r="F169" s="402"/>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c r="BO169" s="244"/>
      <c r="BP169" s="244"/>
      <c r="BQ169" s="244"/>
      <c r="BR169" s="244"/>
      <c r="BS169" s="244"/>
      <c r="BT169" s="244"/>
      <c r="BU169" s="244"/>
      <c r="BV169" s="244"/>
      <c r="BW169" s="244"/>
      <c r="BX169" s="244"/>
      <c r="BY169" s="244"/>
      <c r="BZ169" s="244"/>
      <c r="CA169" s="244"/>
      <c r="CB169" s="244"/>
      <c r="CC169" s="244"/>
      <c r="CD169" s="244"/>
      <c r="CE169" s="244"/>
      <c r="CF169" s="244"/>
      <c r="CG169" s="244"/>
      <c r="CH169" s="244"/>
      <c r="CI169" s="244"/>
      <c r="CJ169" s="244"/>
      <c r="CK169" s="244"/>
      <c r="CL169" s="244"/>
      <c r="CM169" s="244"/>
      <c r="CN169" s="244"/>
      <c r="CO169" s="244"/>
      <c r="CP169" s="244"/>
      <c r="CQ169" s="244"/>
      <c r="CR169" s="244"/>
      <c r="CS169" s="244"/>
      <c r="CT169" s="244"/>
      <c r="CU169" s="244"/>
      <c r="CV169" s="244"/>
      <c r="CW169" s="244"/>
      <c r="CX169" s="244"/>
    </row>
    <row r="170" spans="1:102">
      <c r="A170" s="244"/>
      <c r="B170" s="244"/>
      <c r="C170" s="244"/>
      <c r="D170" s="244"/>
      <c r="E170" s="244"/>
      <c r="F170" s="402"/>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c r="BO170" s="244"/>
      <c r="BP170" s="244"/>
      <c r="BQ170" s="244"/>
      <c r="BR170" s="244"/>
      <c r="BS170" s="244"/>
      <c r="BT170" s="244"/>
      <c r="BU170" s="244"/>
      <c r="BV170" s="244"/>
      <c r="BW170" s="244"/>
      <c r="BX170" s="244"/>
      <c r="BY170" s="244"/>
      <c r="BZ170" s="244"/>
      <c r="CA170" s="244"/>
      <c r="CB170" s="244"/>
      <c r="CC170" s="244"/>
      <c r="CD170" s="244"/>
      <c r="CE170" s="244"/>
      <c r="CF170" s="244"/>
      <c r="CG170" s="244"/>
      <c r="CH170" s="244"/>
      <c r="CI170" s="244"/>
      <c r="CJ170" s="244"/>
      <c r="CK170" s="244"/>
      <c r="CL170" s="244"/>
      <c r="CM170" s="244"/>
      <c r="CN170" s="244"/>
      <c r="CO170" s="244"/>
      <c r="CP170" s="244"/>
      <c r="CQ170" s="244"/>
      <c r="CR170" s="244"/>
      <c r="CS170" s="244"/>
      <c r="CT170" s="244"/>
      <c r="CU170" s="244"/>
      <c r="CV170" s="244"/>
      <c r="CW170" s="244"/>
      <c r="CX170" s="244"/>
    </row>
    <row r="171" spans="1:102">
      <c r="A171" s="244"/>
      <c r="B171" s="244"/>
      <c r="C171" s="244"/>
      <c r="D171" s="244"/>
      <c r="E171" s="244"/>
      <c r="F171" s="402"/>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c r="BO171" s="244"/>
      <c r="BP171" s="244"/>
      <c r="BQ171" s="244"/>
      <c r="BR171" s="244"/>
      <c r="BS171" s="244"/>
      <c r="BT171" s="244"/>
      <c r="BU171" s="244"/>
      <c r="BV171" s="244"/>
      <c r="BW171" s="244"/>
      <c r="BX171" s="244"/>
      <c r="BY171" s="244"/>
      <c r="BZ171" s="244"/>
      <c r="CA171" s="244"/>
      <c r="CB171" s="244"/>
      <c r="CC171" s="244"/>
      <c r="CD171" s="244"/>
      <c r="CE171" s="244"/>
      <c r="CF171" s="244"/>
      <c r="CG171" s="244"/>
      <c r="CH171" s="244"/>
      <c r="CI171" s="244"/>
      <c r="CJ171" s="244"/>
      <c r="CK171" s="244"/>
      <c r="CL171" s="244"/>
      <c r="CM171" s="244"/>
      <c r="CN171" s="244"/>
      <c r="CO171" s="244"/>
      <c r="CP171" s="244"/>
      <c r="CQ171" s="244"/>
      <c r="CR171" s="244"/>
      <c r="CS171" s="244"/>
      <c r="CT171" s="244"/>
      <c r="CU171" s="244"/>
      <c r="CV171" s="244"/>
      <c r="CW171" s="244"/>
      <c r="CX171" s="244"/>
    </row>
    <row r="172" spans="1:102">
      <c r="A172" s="244"/>
      <c r="B172" s="244"/>
      <c r="C172" s="244"/>
      <c r="D172" s="244"/>
      <c r="E172" s="244"/>
      <c r="F172" s="402"/>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c r="BO172" s="244"/>
      <c r="BP172" s="244"/>
      <c r="BQ172" s="244"/>
      <c r="BR172" s="244"/>
      <c r="BS172" s="244"/>
      <c r="BT172" s="244"/>
      <c r="BU172" s="244"/>
      <c r="BV172" s="244"/>
      <c r="BW172" s="244"/>
      <c r="BX172" s="244"/>
      <c r="BY172" s="244"/>
      <c r="BZ172" s="244"/>
      <c r="CA172" s="244"/>
      <c r="CB172" s="244"/>
      <c r="CC172" s="244"/>
      <c r="CD172" s="244"/>
      <c r="CE172" s="244"/>
      <c r="CF172" s="244"/>
      <c r="CG172" s="244"/>
      <c r="CH172" s="244"/>
      <c r="CI172" s="244"/>
      <c r="CJ172" s="244"/>
      <c r="CK172" s="244"/>
      <c r="CL172" s="244"/>
      <c r="CM172" s="244"/>
      <c r="CN172" s="244"/>
      <c r="CO172" s="244"/>
      <c r="CP172" s="244"/>
      <c r="CQ172" s="244"/>
      <c r="CR172" s="244"/>
      <c r="CS172" s="244"/>
      <c r="CT172" s="244"/>
      <c r="CU172" s="244"/>
      <c r="CV172" s="244"/>
      <c r="CW172" s="244"/>
      <c r="CX172" s="244"/>
    </row>
    <row r="173" spans="1:102">
      <c r="A173" s="244"/>
      <c r="B173" s="244"/>
      <c r="C173" s="244"/>
      <c r="D173" s="244"/>
      <c r="E173" s="244"/>
      <c r="F173" s="402"/>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c r="BO173" s="244"/>
      <c r="BP173" s="244"/>
      <c r="BQ173" s="244"/>
      <c r="BR173" s="244"/>
      <c r="BS173" s="244"/>
      <c r="BT173" s="244"/>
      <c r="BU173" s="244"/>
      <c r="BV173" s="244"/>
      <c r="BW173" s="244"/>
      <c r="BX173" s="244"/>
      <c r="BY173" s="244"/>
      <c r="BZ173" s="244"/>
      <c r="CA173" s="244"/>
      <c r="CB173" s="244"/>
      <c r="CC173" s="244"/>
      <c r="CD173" s="244"/>
      <c r="CE173" s="244"/>
      <c r="CF173" s="244"/>
      <c r="CG173" s="244"/>
      <c r="CH173" s="244"/>
      <c r="CI173" s="244"/>
      <c r="CJ173" s="244"/>
      <c r="CK173" s="244"/>
      <c r="CL173" s="244"/>
      <c r="CM173" s="244"/>
      <c r="CN173" s="244"/>
      <c r="CO173" s="244"/>
      <c r="CP173" s="244"/>
      <c r="CQ173" s="244"/>
      <c r="CR173" s="244"/>
      <c r="CS173" s="244"/>
      <c r="CT173" s="244"/>
      <c r="CU173" s="244"/>
      <c r="CV173" s="244"/>
      <c r="CW173" s="244"/>
      <c r="CX173" s="244"/>
    </row>
    <row r="174" spans="1:102">
      <c r="A174" s="244"/>
      <c r="B174" s="244"/>
      <c r="C174" s="244"/>
      <c r="D174" s="244"/>
      <c r="E174" s="244"/>
      <c r="F174" s="402"/>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V174" s="244"/>
      <c r="BW174" s="244"/>
      <c r="BX174" s="244"/>
      <c r="BY174" s="244"/>
      <c r="BZ174" s="244"/>
      <c r="CA174" s="244"/>
      <c r="CB174" s="244"/>
      <c r="CC174" s="244"/>
      <c r="CD174" s="244"/>
      <c r="CE174" s="244"/>
      <c r="CF174" s="244"/>
      <c r="CG174" s="244"/>
      <c r="CH174" s="244"/>
      <c r="CI174" s="244"/>
      <c r="CJ174" s="244"/>
      <c r="CK174" s="244"/>
      <c r="CL174" s="244"/>
      <c r="CM174" s="244"/>
      <c r="CN174" s="244"/>
      <c r="CO174" s="244"/>
      <c r="CP174" s="244"/>
      <c r="CQ174" s="244"/>
      <c r="CR174" s="244"/>
      <c r="CS174" s="244"/>
      <c r="CT174" s="244"/>
      <c r="CU174" s="244"/>
      <c r="CV174" s="244"/>
      <c r="CW174" s="244"/>
      <c r="CX174" s="244"/>
    </row>
    <row r="175" spans="1:102">
      <c r="A175" s="244"/>
      <c r="B175" s="244"/>
      <c r="C175" s="244"/>
      <c r="D175" s="244"/>
      <c r="E175" s="244"/>
      <c r="F175" s="402"/>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c r="BV175" s="244"/>
      <c r="BW175" s="244"/>
      <c r="BX175" s="244"/>
      <c r="BY175" s="244"/>
      <c r="BZ175" s="244"/>
      <c r="CA175" s="244"/>
      <c r="CB175" s="244"/>
      <c r="CC175" s="244"/>
      <c r="CD175" s="244"/>
      <c r="CE175" s="244"/>
      <c r="CF175" s="244"/>
      <c r="CG175" s="244"/>
      <c r="CH175" s="244"/>
      <c r="CI175" s="244"/>
      <c r="CJ175" s="244"/>
      <c r="CK175" s="244"/>
      <c r="CL175" s="244"/>
      <c r="CM175" s="244"/>
      <c r="CN175" s="244"/>
      <c r="CO175" s="244"/>
      <c r="CP175" s="244"/>
      <c r="CQ175" s="244"/>
      <c r="CR175" s="244"/>
      <c r="CS175" s="244"/>
      <c r="CT175" s="244"/>
      <c r="CU175" s="244"/>
      <c r="CV175" s="244"/>
      <c r="CW175" s="244"/>
      <c r="CX175" s="244"/>
    </row>
    <row r="176" spans="1:102">
      <c r="A176" s="244"/>
      <c r="B176" s="244"/>
      <c r="C176" s="244"/>
      <c r="D176" s="244"/>
      <c r="E176" s="244"/>
      <c r="F176" s="402"/>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c r="BV176" s="244"/>
      <c r="BW176" s="244"/>
      <c r="BX176" s="244"/>
      <c r="BY176" s="244"/>
      <c r="BZ176" s="244"/>
      <c r="CA176" s="244"/>
      <c r="CB176" s="244"/>
      <c r="CC176" s="244"/>
      <c r="CD176" s="244"/>
      <c r="CE176" s="244"/>
      <c r="CF176" s="244"/>
      <c r="CG176" s="244"/>
      <c r="CH176" s="244"/>
      <c r="CI176" s="244"/>
      <c r="CJ176" s="244"/>
      <c r="CK176" s="244"/>
      <c r="CL176" s="244"/>
      <c r="CM176" s="244"/>
      <c r="CN176" s="244"/>
      <c r="CO176" s="244"/>
      <c r="CP176" s="244"/>
      <c r="CQ176" s="244"/>
      <c r="CR176" s="244"/>
      <c r="CS176" s="244"/>
      <c r="CT176" s="244"/>
      <c r="CU176" s="244"/>
      <c r="CV176" s="244"/>
      <c r="CW176" s="244"/>
      <c r="CX176" s="244"/>
    </row>
    <row r="177" spans="1:102">
      <c r="A177" s="244"/>
      <c r="B177" s="244"/>
      <c r="C177" s="244"/>
      <c r="D177" s="244"/>
      <c r="E177" s="244"/>
      <c r="F177" s="402"/>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c r="BV177" s="244"/>
      <c r="BW177" s="244"/>
      <c r="BX177" s="244"/>
      <c r="BY177" s="244"/>
      <c r="BZ177" s="244"/>
      <c r="CA177" s="244"/>
      <c r="CB177" s="244"/>
      <c r="CC177" s="244"/>
      <c r="CD177" s="244"/>
      <c r="CE177" s="244"/>
      <c r="CF177" s="244"/>
      <c r="CG177" s="244"/>
      <c r="CH177" s="244"/>
      <c r="CI177" s="244"/>
      <c r="CJ177" s="244"/>
      <c r="CK177" s="244"/>
      <c r="CL177" s="244"/>
      <c r="CM177" s="244"/>
      <c r="CN177" s="244"/>
      <c r="CO177" s="244"/>
      <c r="CP177" s="244"/>
      <c r="CQ177" s="244"/>
      <c r="CR177" s="244"/>
      <c r="CS177" s="244"/>
      <c r="CT177" s="244"/>
      <c r="CU177" s="244"/>
      <c r="CV177" s="244"/>
      <c r="CW177" s="244"/>
      <c r="CX177" s="244"/>
    </row>
    <row r="178" spans="1:102">
      <c r="A178" s="244"/>
      <c r="B178" s="244"/>
      <c r="C178" s="244"/>
      <c r="D178" s="244"/>
      <c r="E178" s="244"/>
      <c r="F178" s="402"/>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c r="BV178" s="244"/>
      <c r="BW178" s="244"/>
      <c r="BX178" s="244"/>
      <c r="BY178" s="244"/>
      <c r="BZ178" s="244"/>
      <c r="CA178" s="244"/>
      <c r="CB178" s="244"/>
      <c r="CC178" s="244"/>
      <c r="CD178" s="244"/>
      <c r="CE178" s="244"/>
      <c r="CF178" s="244"/>
      <c r="CG178" s="244"/>
      <c r="CH178" s="244"/>
      <c r="CI178" s="244"/>
      <c r="CJ178" s="244"/>
      <c r="CK178" s="244"/>
      <c r="CL178" s="244"/>
      <c r="CM178" s="244"/>
      <c r="CN178" s="244"/>
      <c r="CO178" s="244"/>
      <c r="CP178" s="244"/>
      <c r="CQ178" s="244"/>
      <c r="CR178" s="244"/>
      <c r="CS178" s="244"/>
      <c r="CT178" s="244"/>
      <c r="CU178" s="244"/>
      <c r="CV178" s="244"/>
      <c r="CW178" s="244"/>
      <c r="CX178" s="244"/>
    </row>
    <row r="179" spans="1:102">
      <c r="A179" s="244"/>
      <c r="B179" s="244"/>
      <c r="C179" s="244"/>
      <c r="D179" s="244"/>
      <c r="E179" s="244"/>
      <c r="F179" s="402"/>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c r="BV179" s="244"/>
      <c r="BW179" s="244"/>
      <c r="BX179" s="244"/>
      <c r="BY179" s="244"/>
      <c r="BZ179" s="244"/>
      <c r="CA179" s="244"/>
      <c r="CB179" s="244"/>
      <c r="CC179" s="244"/>
      <c r="CD179" s="244"/>
      <c r="CE179" s="244"/>
      <c r="CF179" s="244"/>
      <c r="CG179" s="244"/>
      <c r="CH179" s="244"/>
      <c r="CI179" s="244"/>
      <c r="CJ179" s="244"/>
      <c r="CK179" s="244"/>
      <c r="CL179" s="244"/>
      <c r="CM179" s="244"/>
      <c r="CN179" s="244"/>
      <c r="CO179" s="244"/>
      <c r="CP179" s="244"/>
      <c r="CQ179" s="244"/>
      <c r="CR179" s="244"/>
      <c r="CS179" s="244"/>
      <c r="CT179" s="244"/>
      <c r="CU179" s="244"/>
      <c r="CV179" s="244"/>
      <c r="CW179" s="244"/>
      <c r="CX179" s="244"/>
    </row>
    <row r="180" spans="1:102">
      <c r="A180" s="244"/>
      <c r="B180" s="244"/>
      <c r="C180" s="244"/>
      <c r="D180" s="244"/>
      <c r="E180" s="244"/>
      <c r="F180" s="402"/>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c r="BO180" s="244"/>
      <c r="BP180" s="244"/>
      <c r="BQ180" s="244"/>
      <c r="BR180" s="244"/>
      <c r="BS180" s="244"/>
      <c r="BT180" s="244"/>
      <c r="BU180" s="244"/>
      <c r="BV180" s="244"/>
      <c r="BW180" s="244"/>
      <c r="BX180" s="244"/>
      <c r="BY180" s="244"/>
      <c r="BZ180" s="244"/>
      <c r="CA180" s="244"/>
      <c r="CB180" s="244"/>
      <c r="CC180" s="244"/>
      <c r="CD180" s="244"/>
      <c r="CE180" s="244"/>
      <c r="CF180" s="244"/>
      <c r="CG180" s="244"/>
      <c r="CH180" s="244"/>
      <c r="CI180" s="244"/>
      <c r="CJ180" s="244"/>
      <c r="CK180" s="244"/>
      <c r="CL180" s="244"/>
      <c r="CM180" s="244"/>
      <c r="CN180" s="244"/>
      <c r="CO180" s="244"/>
      <c r="CP180" s="244"/>
      <c r="CQ180" s="244"/>
      <c r="CR180" s="244"/>
      <c r="CS180" s="244"/>
      <c r="CT180" s="244"/>
      <c r="CU180" s="244"/>
      <c r="CV180" s="244"/>
      <c r="CW180" s="244"/>
      <c r="CX180" s="244"/>
    </row>
    <row r="181" spans="1:102">
      <c r="A181" s="244"/>
      <c r="B181" s="244"/>
      <c r="C181" s="244"/>
      <c r="D181" s="244"/>
      <c r="E181" s="244"/>
      <c r="F181" s="402"/>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c r="BO181" s="244"/>
      <c r="BP181" s="244"/>
      <c r="BQ181" s="244"/>
      <c r="BR181" s="244"/>
      <c r="BS181" s="244"/>
      <c r="BT181" s="244"/>
      <c r="BU181" s="244"/>
      <c r="BV181" s="244"/>
      <c r="BW181" s="244"/>
      <c r="BX181" s="244"/>
      <c r="BY181" s="244"/>
      <c r="BZ181" s="244"/>
      <c r="CA181" s="244"/>
      <c r="CB181" s="244"/>
      <c r="CC181" s="244"/>
      <c r="CD181" s="244"/>
      <c r="CE181" s="244"/>
      <c r="CF181" s="244"/>
      <c r="CG181" s="244"/>
      <c r="CH181" s="244"/>
      <c r="CI181" s="244"/>
      <c r="CJ181" s="244"/>
      <c r="CK181" s="244"/>
      <c r="CL181" s="244"/>
      <c r="CM181" s="244"/>
      <c r="CN181" s="244"/>
      <c r="CO181" s="244"/>
      <c r="CP181" s="244"/>
      <c r="CQ181" s="244"/>
      <c r="CR181" s="244"/>
      <c r="CS181" s="244"/>
      <c r="CT181" s="244"/>
      <c r="CU181" s="244"/>
      <c r="CV181" s="244"/>
      <c r="CW181" s="244"/>
      <c r="CX181" s="244"/>
    </row>
    <row r="182" spans="1:102">
      <c r="A182" s="244"/>
      <c r="B182" s="244"/>
      <c r="C182" s="244"/>
      <c r="D182" s="244"/>
      <c r="E182" s="244"/>
      <c r="F182" s="402"/>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c r="BO182" s="244"/>
      <c r="BP182" s="244"/>
      <c r="BQ182" s="244"/>
      <c r="BR182" s="244"/>
      <c r="BS182" s="244"/>
      <c r="BT182" s="244"/>
      <c r="BU182" s="244"/>
      <c r="BV182" s="244"/>
      <c r="BW182" s="244"/>
      <c r="BX182" s="244"/>
      <c r="BY182" s="244"/>
      <c r="BZ182" s="244"/>
      <c r="CA182" s="244"/>
      <c r="CB182" s="244"/>
      <c r="CC182" s="244"/>
      <c r="CD182" s="244"/>
      <c r="CE182" s="244"/>
      <c r="CF182" s="244"/>
      <c r="CG182" s="244"/>
      <c r="CH182" s="244"/>
      <c r="CI182" s="244"/>
      <c r="CJ182" s="244"/>
      <c r="CK182" s="244"/>
      <c r="CL182" s="244"/>
      <c r="CM182" s="244"/>
      <c r="CN182" s="244"/>
      <c r="CO182" s="244"/>
      <c r="CP182" s="244"/>
      <c r="CQ182" s="244"/>
      <c r="CR182" s="244"/>
      <c r="CS182" s="244"/>
      <c r="CT182" s="244"/>
      <c r="CU182" s="244"/>
      <c r="CV182" s="244"/>
      <c r="CW182" s="244"/>
      <c r="CX182" s="244"/>
    </row>
    <row r="183" spans="1:102">
      <c r="A183" s="244"/>
      <c r="B183" s="244"/>
      <c r="C183" s="244"/>
      <c r="D183" s="244"/>
      <c r="E183" s="244"/>
      <c r="F183" s="402"/>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c r="BO183" s="244"/>
      <c r="BP183" s="244"/>
      <c r="BQ183" s="244"/>
      <c r="BR183" s="244"/>
      <c r="BS183" s="244"/>
      <c r="BT183" s="244"/>
      <c r="BU183" s="244"/>
      <c r="BV183" s="244"/>
      <c r="BW183" s="244"/>
      <c r="BX183" s="244"/>
      <c r="BY183" s="244"/>
      <c r="BZ183" s="244"/>
      <c r="CA183" s="244"/>
      <c r="CB183" s="244"/>
      <c r="CC183" s="244"/>
      <c r="CD183" s="244"/>
      <c r="CE183" s="244"/>
      <c r="CF183" s="244"/>
      <c r="CG183" s="244"/>
      <c r="CH183" s="244"/>
      <c r="CI183" s="244"/>
      <c r="CJ183" s="244"/>
      <c r="CK183" s="244"/>
      <c r="CL183" s="244"/>
      <c r="CM183" s="244"/>
      <c r="CN183" s="244"/>
      <c r="CO183" s="244"/>
      <c r="CP183" s="244"/>
      <c r="CQ183" s="244"/>
      <c r="CR183" s="244"/>
      <c r="CS183" s="244"/>
      <c r="CT183" s="244"/>
      <c r="CU183" s="244"/>
      <c r="CV183" s="244"/>
      <c r="CW183" s="244"/>
      <c r="CX183" s="244"/>
    </row>
    <row r="184" spans="1:102">
      <c r="A184" s="244"/>
      <c r="B184" s="244"/>
      <c r="C184" s="244"/>
      <c r="D184" s="244"/>
      <c r="E184" s="244"/>
      <c r="F184" s="402"/>
      <c r="G184" s="244"/>
      <c r="H184" s="244"/>
      <c r="I184" s="244"/>
      <c r="J184" s="244"/>
      <c r="K184" s="244"/>
      <c r="L184" s="244"/>
      <c r="M184" s="244"/>
      <c r="N184" s="244"/>
      <c r="O184" s="244"/>
      <c r="P184" s="244"/>
      <c r="Q184" s="244"/>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c r="BO184" s="244"/>
      <c r="BP184" s="244"/>
      <c r="BQ184" s="244"/>
      <c r="BR184" s="244"/>
      <c r="BS184" s="244"/>
      <c r="BT184" s="244"/>
      <c r="BU184" s="244"/>
      <c r="BV184" s="244"/>
      <c r="BW184" s="244"/>
      <c r="BX184" s="244"/>
      <c r="BY184" s="244"/>
      <c r="BZ184" s="244"/>
      <c r="CA184" s="244"/>
      <c r="CB184" s="244"/>
      <c r="CC184" s="244"/>
      <c r="CD184" s="244"/>
      <c r="CE184" s="244"/>
      <c r="CF184" s="244"/>
      <c r="CG184" s="244"/>
      <c r="CH184" s="244"/>
      <c r="CI184" s="244"/>
      <c r="CJ184" s="244"/>
      <c r="CK184" s="244"/>
      <c r="CL184" s="244"/>
      <c r="CM184" s="244"/>
      <c r="CN184" s="244"/>
      <c r="CO184" s="244"/>
      <c r="CP184" s="244"/>
      <c r="CQ184" s="244"/>
      <c r="CR184" s="244"/>
      <c r="CS184" s="244"/>
      <c r="CT184" s="244"/>
      <c r="CU184" s="244"/>
      <c r="CV184" s="244"/>
      <c r="CW184" s="244"/>
      <c r="CX184" s="244"/>
    </row>
    <row r="185" spans="1:102">
      <c r="A185" s="244"/>
      <c r="B185" s="244"/>
      <c r="C185" s="244"/>
      <c r="D185" s="244"/>
      <c r="E185" s="244"/>
      <c r="F185" s="402"/>
      <c r="G185" s="244"/>
      <c r="H185" s="244"/>
      <c r="I185" s="244"/>
      <c r="J185" s="244"/>
      <c r="K185" s="244"/>
      <c r="L185" s="244"/>
      <c r="M185" s="244"/>
      <c r="N185" s="244"/>
      <c r="O185" s="244"/>
      <c r="P185" s="244"/>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c r="BM185" s="244"/>
      <c r="BN185" s="244"/>
      <c r="BO185" s="244"/>
      <c r="BP185" s="244"/>
      <c r="BQ185" s="244"/>
      <c r="BR185" s="244"/>
      <c r="BS185" s="244"/>
      <c r="BT185" s="244"/>
      <c r="BU185" s="244"/>
      <c r="BV185" s="244"/>
      <c r="BW185" s="244"/>
      <c r="BX185" s="244"/>
      <c r="BY185" s="244"/>
      <c r="BZ185" s="244"/>
      <c r="CA185" s="244"/>
      <c r="CB185" s="244"/>
      <c r="CC185" s="244"/>
      <c r="CD185" s="244"/>
      <c r="CE185" s="244"/>
      <c r="CF185" s="244"/>
      <c r="CG185" s="244"/>
      <c r="CH185" s="244"/>
      <c r="CI185" s="244"/>
      <c r="CJ185" s="244"/>
      <c r="CK185" s="244"/>
      <c r="CL185" s="244"/>
      <c r="CM185" s="244"/>
      <c r="CN185" s="244"/>
      <c r="CO185" s="244"/>
      <c r="CP185" s="244"/>
      <c r="CQ185" s="244"/>
      <c r="CR185" s="244"/>
      <c r="CS185" s="244"/>
      <c r="CT185" s="244"/>
      <c r="CU185" s="244"/>
      <c r="CV185" s="244"/>
      <c r="CW185" s="244"/>
      <c r="CX185" s="244"/>
    </row>
    <row r="186" spans="1:102">
      <c r="A186" s="244"/>
      <c r="B186" s="244"/>
      <c r="C186" s="244"/>
      <c r="D186" s="244"/>
      <c r="E186" s="244"/>
      <c r="F186" s="402"/>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c r="BR186" s="244"/>
      <c r="BS186" s="244"/>
      <c r="BT186" s="244"/>
      <c r="BU186" s="244"/>
      <c r="BV186" s="244"/>
      <c r="BW186" s="244"/>
      <c r="BX186" s="244"/>
      <c r="BY186" s="244"/>
      <c r="BZ186" s="244"/>
      <c r="CA186" s="244"/>
      <c r="CB186" s="244"/>
      <c r="CC186" s="244"/>
      <c r="CD186" s="244"/>
      <c r="CE186" s="244"/>
      <c r="CF186" s="244"/>
      <c r="CG186" s="244"/>
      <c r="CH186" s="244"/>
      <c r="CI186" s="244"/>
      <c r="CJ186" s="244"/>
      <c r="CK186" s="244"/>
      <c r="CL186" s="244"/>
      <c r="CM186" s="244"/>
      <c r="CN186" s="244"/>
      <c r="CO186" s="244"/>
      <c r="CP186" s="244"/>
      <c r="CQ186" s="244"/>
      <c r="CR186" s="244"/>
      <c r="CS186" s="244"/>
      <c r="CT186" s="244"/>
      <c r="CU186" s="244"/>
      <c r="CV186" s="244"/>
      <c r="CW186" s="244"/>
      <c r="CX186" s="244"/>
    </row>
    <row r="187" spans="1:102">
      <c r="A187" s="244"/>
      <c r="B187" s="244"/>
      <c r="C187" s="244"/>
      <c r="D187" s="244"/>
      <c r="E187" s="244"/>
      <c r="F187" s="402"/>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c r="BT187" s="244"/>
      <c r="BU187" s="244"/>
      <c r="BV187" s="244"/>
      <c r="BW187" s="244"/>
      <c r="BX187" s="244"/>
      <c r="BY187" s="244"/>
      <c r="BZ187" s="244"/>
      <c r="CA187" s="244"/>
      <c r="CB187" s="244"/>
      <c r="CC187" s="244"/>
      <c r="CD187" s="244"/>
      <c r="CE187" s="244"/>
      <c r="CF187" s="244"/>
      <c r="CG187" s="244"/>
      <c r="CH187" s="244"/>
      <c r="CI187" s="244"/>
      <c r="CJ187" s="244"/>
      <c r="CK187" s="244"/>
      <c r="CL187" s="244"/>
      <c r="CM187" s="244"/>
      <c r="CN187" s="244"/>
      <c r="CO187" s="244"/>
      <c r="CP187" s="244"/>
      <c r="CQ187" s="244"/>
      <c r="CR187" s="244"/>
      <c r="CS187" s="244"/>
      <c r="CT187" s="244"/>
      <c r="CU187" s="244"/>
      <c r="CV187" s="244"/>
      <c r="CW187" s="244"/>
      <c r="CX187" s="244"/>
    </row>
    <row r="188" spans="1:102">
      <c r="A188" s="244"/>
      <c r="B188" s="244"/>
      <c r="C188" s="244"/>
      <c r="D188" s="244"/>
      <c r="E188" s="244"/>
      <c r="F188" s="402"/>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c r="BT188" s="244"/>
      <c r="BU188" s="244"/>
      <c r="BV188" s="244"/>
      <c r="BW188" s="244"/>
      <c r="BX188" s="244"/>
      <c r="BY188" s="244"/>
      <c r="BZ188" s="244"/>
      <c r="CA188" s="244"/>
      <c r="CB188" s="244"/>
      <c r="CC188" s="244"/>
      <c r="CD188" s="244"/>
      <c r="CE188" s="244"/>
      <c r="CF188" s="244"/>
      <c r="CG188" s="244"/>
      <c r="CH188" s="244"/>
      <c r="CI188" s="244"/>
      <c r="CJ188" s="244"/>
      <c r="CK188" s="244"/>
      <c r="CL188" s="244"/>
      <c r="CM188" s="244"/>
      <c r="CN188" s="244"/>
      <c r="CO188" s="244"/>
      <c r="CP188" s="244"/>
      <c r="CQ188" s="244"/>
      <c r="CR188" s="244"/>
      <c r="CS188" s="244"/>
      <c r="CT188" s="244"/>
      <c r="CU188" s="244"/>
      <c r="CV188" s="244"/>
      <c r="CW188" s="244"/>
      <c r="CX188" s="244"/>
    </row>
    <row r="189" spans="1:102">
      <c r="A189" s="244"/>
      <c r="B189" s="244"/>
      <c r="C189" s="244"/>
      <c r="D189" s="244"/>
      <c r="E189" s="244"/>
      <c r="F189" s="402"/>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c r="BR189" s="244"/>
      <c r="BS189" s="244"/>
      <c r="BT189" s="244"/>
      <c r="BU189" s="244"/>
      <c r="BV189" s="244"/>
      <c r="BW189" s="244"/>
      <c r="BX189" s="244"/>
      <c r="BY189" s="244"/>
      <c r="BZ189" s="244"/>
      <c r="CA189" s="244"/>
      <c r="CB189" s="244"/>
      <c r="CC189" s="244"/>
      <c r="CD189" s="244"/>
      <c r="CE189" s="244"/>
      <c r="CF189" s="244"/>
      <c r="CG189" s="244"/>
      <c r="CH189" s="244"/>
      <c r="CI189" s="244"/>
      <c r="CJ189" s="244"/>
      <c r="CK189" s="244"/>
      <c r="CL189" s="244"/>
      <c r="CM189" s="244"/>
      <c r="CN189" s="244"/>
      <c r="CO189" s="244"/>
      <c r="CP189" s="244"/>
      <c r="CQ189" s="244"/>
      <c r="CR189" s="244"/>
      <c r="CS189" s="244"/>
      <c r="CT189" s="244"/>
      <c r="CU189" s="244"/>
      <c r="CV189" s="244"/>
      <c r="CW189" s="244"/>
      <c r="CX189" s="244"/>
    </row>
    <row r="190" spans="1:102">
      <c r="A190" s="244"/>
      <c r="B190" s="244"/>
      <c r="C190" s="244"/>
      <c r="D190" s="244"/>
      <c r="E190" s="244"/>
      <c r="F190" s="402"/>
      <c r="G190" s="244"/>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c r="BT190" s="244"/>
      <c r="BU190" s="244"/>
      <c r="BV190" s="244"/>
      <c r="BW190" s="244"/>
      <c r="BX190" s="244"/>
      <c r="BY190" s="244"/>
      <c r="BZ190" s="244"/>
      <c r="CA190" s="244"/>
      <c r="CB190" s="244"/>
      <c r="CC190" s="244"/>
      <c r="CD190" s="244"/>
      <c r="CE190" s="244"/>
      <c r="CF190" s="244"/>
      <c r="CG190" s="244"/>
      <c r="CH190" s="244"/>
      <c r="CI190" s="244"/>
      <c r="CJ190" s="244"/>
      <c r="CK190" s="244"/>
      <c r="CL190" s="244"/>
      <c r="CM190" s="244"/>
      <c r="CN190" s="244"/>
      <c r="CO190" s="244"/>
      <c r="CP190" s="244"/>
      <c r="CQ190" s="244"/>
      <c r="CR190" s="244"/>
      <c r="CS190" s="244"/>
      <c r="CT190" s="244"/>
      <c r="CU190" s="244"/>
      <c r="CV190" s="244"/>
      <c r="CW190" s="244"/>
      <c r="CX190" s="244"/>
    </row>
    <row r="191" spans="1:102">
      <c r="A191" s="244"/>
      <c r="B191" s="244"/>
      <c r="C191" s="244"/>
      <c r="D191" s="244"/>
      <c r="E191" s="244"/>
      <c r="F191" s="402"/>
      <c r="G191" s="244"/>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c r="BR191" s="244"/>
      <c r="BS191" s="244"/>
      <c r="BT191" s="244"/>
      <c r="BU191" s="244"/>
      <c r="BV191" s="244"/>
      <c r="BW191" s="244"/>
      <c r="BX191" s="244"/>
      <c r="BY191" s="244"/>
      <c r="BZ191" s="244"/>
      <c r="CA191" s="244"/>
      <c r="CB191" s="244"/>
      <c r="CC191" s="244"/>
      <c r="CD191" s="244"/>
      <c r="CE191" s="244"/>
      <c r="CF191" s="244"/>
      <c r="CG191" s="244"/>
      <c r="CH191" s="244"/>
      <c r="CI191" s="244"/>
      <c r="CJ191" s="244"/>
      <c r="CK191" s="244"/>
      <c r="CL191" s="244"/>
      <c r="CM191" s="244"/>
      <c r="CN191" s="244"/>
      <c r="CO191" s="244"/>
      <c r="CP191" s="244"/>
      <c r="CQ191" s="244"/>
      <c r="CR191" s="244"/>
      <c r="CS191" s="244"/>
      <c r="CT191" s="244"/>
      <c r="CU191" s="244"/>
      <c r="CV191" s="244"/>
      <c r="CW191" s="244"/>
      <c r="CX191" s="244"/>
    </row>
    <row r="192" spans="1:102" ht="30" customHeight="1">
      <c r="A192" s="244"/>
      <c r="B192" s="244"/>
      <c r="C192" s="244"/>
      <c r="D192" s="244"/>
      <c r="E192" s="244"/>
      <c r="F192" s="402"/>
      <c r="G192" s="244"/>
      <c r="H192" s="244"/>
      <c r="I192" s="244"/>
      <c r="J192" s="244"/>
      <c r="K192" s="244"/>
      <c r="L192" s="244"/>
      <c r="M192" s="244"/>
      <c r="N192" s="244"/>
      <c r="O192" s="244"/>
      <c r="P192" s="244"/>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c r="BR192" s="244"/>
      <c r="BS192" s="244"/>
      <c r="BT192" s="244"/>
      <c r="BU192" s="244"/>
      <c r="BV192" s="244"/>
      <c r="BW192" s="244"/>
      <c r="BX192" s="244"/>
      <c r="BY192" s="244"/>
      <c r="BZ192" s="244"/>
      <c r="CA192" s="244"/>
      <c r="CB192" s="244"/>
      <c r="CC192" s="244"/>
      <c r="CD192" s="244"/>
      <c r="CE192" s="244"/>
      <c r="CF192" s="244"/>
      <c r="CG192" s="244"/>
      <c r="CH192" s="244"/>
      <c r="CI192" s="244"/>
      <c r="CJ192" s="244"/>
      <c r="CK192" s="244"/>
      <c r="CL192" s="244"/>
      <c r="CM192" s="244"/>
      <c r="CN192" s="244"/>
      <c r="CO192" s="244"/>
      <c r="CP192" s="244"/>
      <c r="CQ192" s="244"/>
      <c r="CR192" s="244"/>
      <c r="CS192" s="244"/>
      <c r="CT192" s="244"/>
      <c r="CU192" s="244"/>
      <c r="CV192" s="244"/>
      <c r="CW192" s="244"/>
      <c r="CX192" s="244"/>
    </row>
    <row r="193" spans="1:102">
      <c r="A193" s="244"/>
      <c r="B193" s="244"/>
      <c r="C193" s="244"/>
      <c r="D193" s="244"/>
      <c r="E193" s="244"/>
      <c r="F193" s="402"/>
      <c r="G193" s="244"/>
      <c r="H193" s="244"/>
      <c r="I193" s="244"/>
      <c r="J193" s="244"/>
      <c r="K193" s="244"/>
      <c r="L193" s="244"/>
      <c r="M193" s="244"/>
      <c r="N193" s="244"/>
      <c r="O193" s="244"/>
      <c r="P193" s="244"/>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c r="BO193" s="244"/>
      <c r="BP193" s="244"/>
      <c r="BQ193" s="244"/>
      <c r="BR193" s="244"/>
      <c r="BS193" s="244"/>
      <c r="BT193" s="244"/>
      <c r="BU193" s="244"/>
      <c r="BV193" s="244"/>
      <c r="BW193" s="244"/>
      <c r="BX193" s="244"/>
      <c r="BY193" s="244"/>
      <c r="BZ193" s="244"/>
      <c r="CA193" s="244"/>
      <c r="CB193" s="244"/>
      <c r="CC193" s="244"/>
      <c r="CD193" s="244"/>
      <c r="CE193" s="244"/>
      <c r="CF193" s="244"/>
      <c r="CG193" s="244"/>
      <c r="CH193" s="244"/>
      <c r="CI193" s="244"/>
      <c r="CJ193" s="244"/>
      <c r="CK193" s="244"/>
      <c r="CL193" s="244"/>
      <c r="CM193" s="244"/>
      <c r="CN193" s="244"/>
      <c r="CO193" s="244"/>
      <c r="CP193" s="244"/>
      <c r="CQ193" s="244"/>
      <c r="CR193" s="244"/>
      <c r="CS193" s="244"/>
      <c r="CT193" s="244"/>
      <c r="CU193" s="244"/>
      <c r="CV193" s="244"/>
      <c r="CW193" s="244"/>
      <c r="CX193" s="244"/>
    </row>
    <row r="194" spans="1:102">
      <c r="A194" s="244"/>
      <c r="B194" s="244"/>
      <c r="C194" s="244"/>
      <c r="D194" s="244"/>
      <c r="E194" s="244"/>
      <c r="F194" s="402"/>
      <c r="G194" s="244"/>
      <c r="H194" s="244"/>
      <c r="I194" s="244"/>
      <c r="J194" s="244"/>
      <c r="K194" s="244"/>
      <c r="L194" s="244"/>
      <c r="M194" s="244"/>
      <c r="N194" s="244"/>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c r="BO194" s="244"/>
      <c r="BP194" s="244"/>
      <c r="BQ194" s="244"/>
      <c r="BR194" s="244"/>
      <c r="BS194" s="244"/>
      <c r="BT194" s="244"/>
      <c r="BU194" s="244"/>
      <c r="BV194" s="244"/>
      <c r="BW194" s="244"/>
      <c r="BX194" s="244"/>
      <c r="BY194" s="244"/>
      <c r="BZ194" s="244"/>
      <c r="CA194" s="244"/>
      <c r="CB194" s="244"/>
      <c r="CC194" s="244"/>
      <c r="CD194" s="244"/>
      <c r="CE194" s="244"/>
      <c r="CF194" s="244"/>
      <c r="CG194" s="244"/>
      <c r="CH194" s="244"/>
      <c r="CI194" s="244"/>
      <c r="CJ194" s="244"/>
      <c r="CK194" s="244"/>
      <c r="CL194" s="244"/>
      <c r="CM194" s="244"/>
      <c r="CN194" s="244"/>
      <c r="CO194" s="244"/>
      <c r="CP194" s="244"/>
      <c r="CQ194" s="244"/>
      <c r="CR194" s="244"/>
      <c r="CS194" s="244"/>
      <c r="CT194" s="244"/>
      <c r="CU194" s="244"/>
      <c r="CV194" s="244"/>
      <c r="CW194" s="244"/>
      <c r="CX194" s="244"/>
    </row>
    <row r="195" spans="1:102">
      <c r="A195" s="244"/>
      <c r="B195" s="244"/>
      <c r="C195" s="244"/>
      <c r="D195" s="244"/>
      <c r="E195" s="244"/>
      <c r="F195" s="402"/>
      <c r="G195" s="244"/>
      <c r="H195" s="244"/>
      <c r="I195" s="244"/>
      <c r="J195" s="244"/>
      <c r="K195" s="244"/>
      <c r="L195" s="244"/>
      <c r="M195" s="244"/>
      <c r="N195" s="244"/>
      <c r="O195" s="244"/>
      <c r="P195" s="244"/>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c r="BD195" s="244"/>
      <c r="BE195" s="244"/>
      <c r="BF195" s="244"/>
      <c r="BG195" s="244"/>
      <c r="BH195" s="244"/>
      <c r="BI195" s="244"/>
      <c r="BJ195" s="244"/>
      <c r="BK195" s="244"/>
      <c r="BL195" s="244"/>
      <c r="BM195" s="244"/>
      <c r="BN195" s="244"/>
      <c r="BO195" s="244"/>
      <c r="BP195" s="244"/>
      <c r="BQ195" s="244"/>
      <c r="BR195" s="244"/>
      <c r="BS195" s="244"/>
      <c r="BT195" s="244"/>
      <c r="BU195" s="244"/>
      <c r="BV195" s="244"/>
      <c r="BW195" s="244"/>
      <c r="BX195" s="244"/>
      <c r="BY195" s="244"/>
      <c r="BZ195" s="244"/>
      <c r="CA195" s="244"/>
      <c r="CB195" s="244"/>
      <c r="CC195" s="244"/>
      <c r="CD195" s="244"/>
      <c r="CE195" s="244"/>
      <c r="CF195" s="244"/>
      <c r="CG195" s="244"/>
      <c r="CH195" s="244"/>
      <c r="CI195" s="244"/>
      <c r="CJ195" s="244"/>
      <c r="CK195" s="244"/>
      <c r="CL195" s="244"/>
      <c r="CM195" s="244"/>
      <c r="CN195" s="244"/>
      <c r="CO195" s="244"/>
      <c r="CP195" s="244"/>
      <c r="CQ195" s="244"/>
      <c r="CR195" s="244"/>
      <c r="CS195" s="244"/>
      <c r="CT195" s="244"/>
      <c r="CU195" s="244"/>
      <c r="CV195" s="244"/>
      <c r="CW195" s="244"/>
      <c r="CX195" s="244"/>
    </row>
    <row r="196" spans="1:102">
      <c r="A196" s="244"/>
      <c r="B196" s="244"/>
      <c r="C196" s="244"/>
      <c r="D196" s="244"/>
      <c r="E196" s="244"/>
      <c r="F196" s="402"/>
      <c r="G196" s="244"/>
      <c r="H196" s="244"/>
      <c r="I196" s="244"/>
      <c r="J196" s="244"/>
      <c r="K196" s="244"/>
      <c r="L196" s="244"/>
      <c r="M196" s="244"/>
      <c r="N196" s="244"/>
      <c r="O196" s="244"/>
      <c r="P196" s="244"/>
      <c r="Q196" s="244"/>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244"/>
      <c r="BF196" s="244"/>
      <c r="BG196" s="244"/>
      <c r="BH196" s="244"/>
      <c r="BI196" s="244"/>
      <c r="BJ196" s="244"/>
      <c r="BK196" s="244"/>
      <c r="BL196" s="244"/>
      <c r="BM196" s="244"/>
      <c r="BN196" s="244"/>
      <c r="BO196" s="244"/>
      <c r="BP196" s="244"/>
      <c r="BQ196" s="244"/>
      <c r="BR196" s="244"/>
      <c r="BS196" s="244"/>
      <c r="BT196" s="244"/>
      <c r="BU196" s="244"/>
      <c r="BV196" s="244"/>
      <c r="BW196" s="244"/>
      <c r="BX196" s="244"/>
      <c r="BY196" s="244"/>
      <c r="BZ196" s="244"/>
      <c r="CA196" s="244"/>
      <c r="CB196" s="244"/>
      <c r="CC196" s="244"/>
      <c r="CD196" s="244"/>
      <c r="CE196" s="244"/>
      <c r="CF196" s="244"/>
      <c r="CG196" s="244"/>
      <c r="CH196" s="244"/>
      <c r="CI196" s="244"/>
      <c r="CJ196" s="244"/>
      <c r="CK196" s="244"/>
      <c r="CL196" s="244"/>
      <c r="CM196" s="244"/>
      <c r="CN196" s="244"/>
      <c r="CO196" s="244"/>
      <c r="CP196" s="244"/>
      <c r="CQ196" s="244"/>
      <c r="CR196" s="244"/>
      <c r="CS196" s="244"/>
      <c r="CT196" s="244"/>
      <c r="CU196" s="244"/>
      <c r="CV196" s="244"/>
      <c r="CW196" s="244"/>
      <c r="CX196" s="244"/>
    </row>
    <row r="197" spans="1:102">
      <c r="A197" s="244"/>
      <c r="B197" s="244"/>
      <c r="C197" s="244"/>
      <c r="D197" s="244"/>
      <c r="E197" s="244"/>
      <c r="F197" s="402"/>
      <c r="G197" s="244"/>
      <c r="H197" s="244"/>
      <c r="I197" s="244"/>
      <c r="J197" s="244"/>
      <c r="K197" s="244"/>
      <c r="L197" s="244"/>
      <c r="M197" s="244"/>
      <c r="N197" s="244"/>
      <c r="O197" s="244"/>
      <c r="P197" s="244"/>
      <c r="Q197" s="244"/>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244"/>
      <c r="BH197" s="244"/>
      <c r="BI197" s="244"/>
      <c r="BJ197" s="244"/>
      <c r="BK197" s="244"/>
      <c r="BL197" s="244"/>
      <c r="BM197" s="244"/>
      <c r="BN197" s="244"/>
      <c r="BO197" s="244"/>
      <c r="BP197" s="244"/>
      <c r="BQ197" s="244"/>
      <c r="BR197" s="244"/>
      <c r="BS197" s="244"/>
      <c r="BT197" s="244"/>
      <c r="BU197" s="244"/>
      <c r="BV197" s="244"/>
      <c r="BW197" s="244"/>
      <c r="BX197" s="244"/>
      <c r="BY197" s="244"/>
      <c r="BZ197" s="244"/>
      <c r="CA197" s="244"/>
      <c r="CB197" s="244"/>
      <c r="CC197" s="244"/>
      <c r="CD197" s="244"/>
      <c r="CE197" s="244"/>
      <c r="CF197" s="244"/>
      <c r="CG197" s="244"/>
      <c r="CH197" s="244"/>
      <c r="CI197" s="244"/>
      <c r="CJ197" s="244"/>
      <c r="CK197" s="244"/>
      <c r="CL197" s="244"/>
      <c r="CM197" s="244"/>
      <c r="CN197" s="244"/>
      <c r="CO197" s="244"/>
      <c r="CP197" s="244"/>
      <c r="CQ197" s="244"/>
      <c r="CR197" s="244"/>
      <c r="CS197" s="244"/>
      <c r="CT197" s="244"/>
      <c r="CU197" s="244"/>
      <c r="CV197" s="244"/>
      <c r="CW197" s="244"/>
      <c r="CX197" s="244"/>
    </row>
    <row r="198" spans="1:102">
      <c r="A198" s="244"/>
      <c r="B198" s="244"/>
      <c r="C198" s="244"/>
      <c r="D198" s="244"/>
      <c r="E198" s="244"/>
      <c r="F198" s="402"/>
      <c r="G198" s="244"/>
      <c r="H198" s="244"/>
      <c r="I198" s="244"/>
      <c r="J198" s="244"/>
      <c r="K198" s="244"/>
      <c r="L198" s="244"/>
      <c r="M198" s="244"/>
      <c r="N198" s="244"/>
      <c r="O198" s="244"/>
      <c r="P198" s="244"/>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44"/>
      <c r="BD198" s="244"/>
      <c r="BE198" s="244"/>
      <c r="BF198" s="244"/>
      <c r="BG198" s="244"/>
      <c r="BH198" s="244"/>
      <c r="BI198" s="244"/>
      <c r="BJ198" s="244"/>
      <c r="BK198" s="244"/>
      <c r="BL198" s="244"/>
      <c r="BM198" s="244"/>
      <c r="BN198" s="244"/>
      <c r="BO198" s="244"/>
      <c r="BP198" s="244"/>
      <c r="BQ198" s="244"/>
      <c r="BR198" s="244"/>
      <c r="BS198" s="244"/>
      <c r="BT198" s="244"/>
      <c r="BU198" s="244"/>
      <c r="BV198" s="244"/>
      <c r="BW198" s="244"/>
      <c r="BX198" s="244"/>
      <c r="BY198" s="244"/>
      <c r="BZ198" s="244"/>
      <c r="CA198" s="244"/>
      <c r="CB198" s="244"/>
      <c r="CC198" s="244"/>
      <c r="CD198" s="244"/>
      <c r="CE198" s="244"/>
      <c r="CF198" s="244"/>
      <c r="CG198" s="244"/>
      <c r="CH198" s="244"/>
      <c r="CI198" s="244"/>
      <c r="CJ198" s="244"/>
      <c r="CK198" s="244"/>
      <c r="CL198" s="244"/>
      <c r="CM198" s="244"/>
      <c r="CN198" s="244"/>
      <c r="CO198" s="244"/>
      <c r="CP198" s="244"/>
      <c r="CQ198" s="244"/>
      <c r="CR198" s="244"/>
      <c r="CS198" s="244"/>
      <c r="CT198" s="244"/>
      <c r="CU198" s="244"/>
      <c r="CV198" s="244"/>
      <c r="CW198" s="244"/>
      <c r="CX198" s="244"/>
    </row>
    <row r="199" spans="1:102">
      <c r="A199" s="244"/>
      <c r="B199" s="244"/>
      <c r="C199" s="244"/>
      <c r="D199" s="244"/>
      <c r="E199" s="244"/>
      <c r="F199" s="402"/>
      <c r="G199" s="244"/>
      <c r="H199" s="244"/>
      <c r="I199" s="244"/>
      <c r="J199" s="244"/>
      <c r="K199" s="244"/>
      <c r="L199" s="244"/>
      <c r="M199" s="244"/>
      <c r="N199" s="244"/>
      <c r="O199" s="244"/>
      <c r="P199" s="244"/>
      <c r="Q199" s="244"/>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c r="BV199" s="244"/>
      <c r="BW199" s="244"/>
      <c r="BX199" s="244"/>
      <c r="BY199" s="244"/>
      <c r="BZ199" s="244"/>
      <c r="CA199" s="244"/>
      <c r="CB199" s="244"/>
      <c r="CC199" s="244"/>
      <c r="CD199" s="244"/>
      <c r="CE199" s="244"/>
      <c r="CF199" s="244"/>
      <c r="CG199" s="244"/>
      <c r="CH199" s="244"/>
      <c r="CI199" s="244"/>
      <c r="CJ199" s="244"/>
      <c r="CK199" s="244"/>
      <c r="CL199" s="244"/>
      <c r="CM199" s="244"/>
      <c r="CN199" s="244"/>
      <c r="CO199" s="244"/>
      <c r="CP199" s="244"/>
      <c r="CQ199" s="244"/>
      <c r="CR199" s="244"/>
      <c r="CS199" s="244"/>
      <c r="CT199" s="244"/>
      <c r="CU199" s="244"/>
      <c r="CV199" s="244"/>
      <c r="CW199" s="244"/>
      <c r="CX199" s="244"/>
    </row>
    <row r="200" spans="1:102">
      <c r="A200" s="244"/>
      <c r="B200" s="244"/>
      <c r="C200" s="244"/>
      <c r="D200" s="244"/>
      <c r="E200" s="244"/>
      <c r="F200" s="402"/>
      <c r="G200" s="244"/>
      <c r="H200" s="244"/>
      <c r="I200" s="244"/>
      <c r="J200" s="244"/>
      <c r="K200" s="244"/>
      <c r="L200" s="244"/>
      <c r="M200" s="244"/>
      <c r="N200" s="244"/>
      <c r="O200" s="244"/>
      <c r="P200" s="244"/>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c r="BV200" s="244"/>
      <c r="BW200" s="244"/>
      <c r="BX200" s="244"/>
      <c r="BY200" s="244"/>
      <c r="BZ200" s="244"/>
      <c r="CA200" s="244"/>
      <c r="CB200" s="244"/>
      <c r="CC200" s="244"/>
      <c r="CD200" s="244"/>
      <c r="CE200" s="244"/>
      <c r="CF200" s="244"/>
      <c r="CG200" s="244"/>
      <c r="CH200" s="244"/>
      <c r="CI200" s="244"/>
      <c r="CJ200" s="244"/>
      <c r="CK200" s="244"/>
      <c r="CL200" s="244"/>
      <c r="CM200" s="244"/>
      <c r="CN200" s="244"/>
      <c r="CO200" s="244"/>
      <c r="CP200" s="244"/>
      <c r="CQ200" s="244"/>
      <c r="CR200" s="244"/>
      <c r="CS200" s="244"/>
      <c r="CT200" s="244"/>
      <c r="CU200" s="244"/>
      <c r="CV200" s="244"/>
      <c r="CW200" s="244"/>
      <c r="CX200" s="244"/>
    </row>
    <row r="201" spans="1:102">
      <c r="A201" s="244"/>
      <c r="B201" s="244"/>
      <c r="C201" s="244"/>
      <c r="D201" s="244"/>
      <c r="E201" s="244"/>
      <c r="F201" s="402"/>
      <c r="G201" s="244"/>
      <c r="H201" s="244"/>
      <c r="I201" s="244"/>
      <c r="J201" s="244"/>
      <c r="K201" s="244"/>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c r="BV201" s="244"/>
      <c r="BW201" s="244"/>
      <c r="BX201" s="244"/>
      <c r="BY201" s="244"/>
      <c r="BZ201" s="244"/>
      <c r="CA201" s="244"/>
      <c r="CB201" s="244"/>
      <c r="CC201" s="244"/>
      <c r="CD201" s="244"/>
      <c r="CE201" s="244"/>
      <c r="CF201" s="244"/>
      <c r="CG201" s="244"/>
      <c r="CH201" s="244"/>
      <c r="CI201" s="244"/>
      <c r="CJ201" s="244"/>
      <c r="CK201" s="244"/>
      <c r="CL201" s="244"/>
      <c r="CM201" s="244"/>
      <c r="CN201" s="244"/>
      <c r="CO201" s="244"/>
      <c r="CP201" s="244"/>
      <c r="CQ201" s="244"/>
      <c r="CR201" s="244"/>
      <c r="CS201" s="244"/>
      <c r="CT201" s="244"/>
      <c r="CU201" s="244"/>
      <c r="CV201" s="244"/>
      <c r="CW201" s="244"/>
      <c r="CX201" s="244"/>
    </row>
    <row r="202" spans="1:102">
      <c r="A202" s="244"/>
      <c r="B202" s="244"/>
      <c r="C202" s="244"/>
      <c r="D202" s="244"/>
      <c r="E202" s="244"/>
      <c r="F202" s="402"/>
      <c r="G202" s="244"/>
      <c r="H202" s="244"/>
      <c r="I202" s="244"/>
      <c r="J202" s="244"/>
      <c r="K202" s="244"/>
      <c r="L202" s="244"/>
      <c r="M202" s="244"/>
      <c r="N202" s="244"/>
      <c r="O202" s="244"/>
      <c r="P202" s="244"/>
      <c r="Q202" s="244"/>
      <c r="R202" s="244"/>
      <c r="S202" s="244"/>
      <c r="T202" s="244"/>
      <c r="U202" s="244"/>
      <c r="V202" s="244"/>
      <c r="W202" s="244"/>
      <c r="X202" s="244"/>
      <c r="Y202" s="244"/>
      <c r="Z202" s="244"/>
      <c r="AA202" s="244"/>
      <c r="AB202" s="244"/>
      <c r="AC202" s="244"/>
      <c r="AD202" s="244"/>
      <c r="AE202" s="244"/>
      <c r="AF202" s="244"/>
      <c r="AG202" s="244"/>
      <c r="AH202" s="244"/>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c r="BV202" s="244"/>
      <c r="BW202" s="244"/>
      <c r="BX202" s="244"/>
      <c r="BY202" s="244"/>
      <c r="BZ202" s="244"/>
      <c r="CA202" s="244"/>
      <c r="CB202" s="244"/>
      <c r="CC202" s="244"/>
      <c r="CD202" s="244"/>
      <c r="CE202" s="244"/>
      <c r="CF202" s="244"/>
      <c r="CG202" s="244"/>
      <c r="CH202" s="244"/>
      <c r="CI202" s="244"/>
      <c r="CJ202" s="244"/>
      <c r="CK202" s="244"/>
      <c r="CL202" s="244"/>
      <c r="CM202" s="244"/>
      <c r="CN202" s="244"/>
      <c r="CO202" s="244"/>
      <c r="CP202" s="244"/>
      <c r="CQ202" s="244"/>
      <c r="CR202" s="244"/>
      <c r="CS202" s="244"/>
      <c r="CT202" s="244"/>
      <c r="CU202" s="244"/>
      <c r="CV202" s="244"/>
      <c r="CW202" s="244"/>
      <c r="CX202" s="244"/>
    </row>
    <row r="203" spans="1:102">
      <c r="A203" s="244"/>
      <c r="B203" s="244"/>
      <c r="C203" s="244"/>
      <c r="D203" s="244"/>
      <c r="E203" s="244"/>
      <c r="F203" s="402"/>
      <c r="G203" s="244"/>
      <c r="H203" s="244"/>
      <c r="I203" s="244"/>
      <c r="J203" s="244"/>
      <c r="K203" s="244"/>
      <c r="L203" s="244"/>
      <c r="M203" s="244"/>
      <c r="N203" s="244"/>
      <c r="O203" s="244"/>
      <c r="P203" s="244"/>
      <c r="Q203" s="244"/>
      <c r="R203" s="244"/>
      <c r="S203" s="244"/>
      <c r="T203" s="244"/>
      <c r="U203" s="244"/>
      <c r="V203" s="244"/>
      <c r="W203" s="244"/>
      <c r="X203" s="244"/>
      <c r="Y203" s="244"/>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V203" s="244"/>
      <c r="BW203" s="244"/>
      <c r="BX203" s="244"/>
      <c r="BY203" s="244"/>
      <c r="BZ203" s="244"/>
      <c r="CA203" s="244"/>
      <c r="CB203" s="244"/>
      <c r="CC203" s="244"/>
      <c r="CD203" s="244"/>
      <c r="CE203" s="244"/>
      <c r="CF203" s="244"/>
      <c r="CG203" s="244"/>
      <c r="CH203" s="244"/>
      <c r="CI203" s="244"/>
      <c r="CJ203" s="244"/>
      <c r="CK203" s="244"/>
      <c r="CL203" s="244"/>
      <c r="CM203" s="244"/>
      <c r="CN203" s="244"/>
      <c r="CO203" s="244"/>
      <c r="CP203" s="244"/>
      <c r="CQ203" s="244"/>
      <c r="CR203" s="244"/>
      <c r="CS203" s="244"/>
      <c r="CT203" s="244"/>
      <c r="CU203" s="244"/>
      <c r="CV203" s="244"/>
      <c r="CW203" s="244"/>
      <c r="CX203" s="244"/>
    </row>
    <row r="204" spans="1:102">
      <c r="A204" s="244"/>
      <c r="B204" s="244"/>
      <c r="C204" s="244"/>
      <c r="D204" s="244"/>
      <c r="E204" s="244"/>
      <c r="F204" s="402"/>
      <c r="G204" s="244"/>
      <c r="H204" s="244"/>
      <c r="I204" s="244"/>
      <c r="J204" s="244"/>
      <c r="K204" s="244"/>
      <c r="L204" s="244"/>
      <c r="M204" s="244"/>
      <c r="N204" s="244"/>
      <c r="O204" s="244"/>
      <c r="P204" s="244"/>
      <c r="Q204" s="244"/>
      <c r="R204" s="244"/>
      <c r="S204" s="244"/>
      <c r="T204" s="244"/>
      <c r="U204" s="244"/>
      <c r="V204" s="244"/>
      <c r="W204" s="244"/>
      <c r="X204" s="244"/>
      <c r="Y204" s="244"/>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V204" s="244"/>
      <c r="BW204" s="244"/>
      <c r="BX204" s="244"/>
      <c r="BY204" s="244"/>
      <c r="BZ204" s="244"/>
      <c r="CA204" s="244"/>
      <c r="CB204" s="244"/>
      <c r="CC204" s="244"/>
      <c r="CD204" s="244"/>
      <c r="CE204" s="244"/>
      <c r="CF204" s="244"/>
      <c r="CG204" s="244"/>
      <c r="CH204" s="244"/>
      <c r="CI204" s="244"/>
      <c r="CJ204" s="244"/>
      <c r="CK204" s="244"/>
      <c r="CL204" s="244"/>
      <c r="CM204" s="244"/>
      <c r="CN204" s="244"/>
      <c r="CO204" s="244"/>
      <c r="CP204" s="244"/>
      <c r="CQ204" s="244"/>
      <c r="CR204" s="244"/>
      <c r="CS204" s="244"/>
      <c r="CT204" s="244"/>
      <c r="CU204" s="244"/>
      <c r="CV204" s="244"/>
      <c r="CW204" s="244"/>
      <c r="CX204" s="244"/>
    </row>
    <row r="205" spans="1:102">
      <c r="A205" s="244"/>
      <c r="B205" s="244"/>
      <c r="C205" s="244"/>
      <c r="D205" s="244"/>
      <c r="E205" s="244"/>
      <c r="F205" s="402"/>
      <c r="G205" s="244"/>
      <c r="H205" s="244"/>
      <c r="I205" s="244"/>
      <c r="J205" s="244"/>
      <c r="K205" s="244"/>
      <c r="L205" s="244"/>
      <c r="M205" s="244"/>
      <c r="N205" s="244"/>
      <c r="O205" s="244"/>
      <c r="P205" s="244"/>
      <c r="Q205" s="244"/>
      <c r="R205" s="244"/>
      <c r="S205" s="244"/>
      <c r="T205" s="244"/>
      <c r="U205" s="244"/>
      <c r="V205" s="244"/>
      <c r="W205" s="244"/>
      <c r="X205" s="244"/>
      <c r="Y205" s="244"/>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c r="BO205" s="244"/>
      <c r="BP205" s="244"/>
      <c r="BQ205" s="244"/>
      <c r="BR205" s="244"/>
      <c r="BS205" s="244"/>
      <c r="BT205" s="244"/>
      <c r="BU205" s="244"/>
      <c r="BV205" s="244"/>
      <c r="BW205" s="244"/>
      <c r="BX205" s="244"/>
      <c r="BY205" s="244"/>
      <c r="BZ205" s="244"/>
      <c r="CA205" s="244"/>
      <c r="CB205" s="244"/>
      <c r="CC205" s="244"/>
      <c r="CD205" s="244"/>
      <c r="CE205" s="244"/>
      <c r="CF205" s="244"/>
      <c r="CG205" s="244"/>
      <c r="CH205" s="244"/>
      <c r="CI205" s="244"/>
      <c r="CJ205" s="244"/>
      <c r="CK205" s="244"/>
      <c r="CL205" s="244"/>
      <c r="CM205" s="244"/>
      <c r="CN205" s="244"/>
      <c r="CO205" s="244"/>
      <c r="CP205" s="244"/>
      <c r="CQ205" s="244"/>
      <c r="CR205" s="244"/>
      <c r="CS205" s="244"/>
      <c r="CT205" s="244"/>
      <c r="CU205" s="244"/>
      <c r="CV205" s="244"/>
      <c r="CW205" s="244"/>
      <c r="CX205" s="244"/>
    </row>
    <row r="206" spans="1:102">
      <c r="A206" s="244"/>
      <c r="B206" s="244"/>
      <c r="C206" s="244"/>
      <c r="D206" s="244"/>
      <c r="E206" s="244"/>
      <c r="F206" s="402"/>
      <c r="G206" s="244"/>
      <c r="H206" s="244"/>
      <c r="I206" s="244"/>
      <c r="J206" s="244"/>
      <c r="K206" s="244"/>
      <c r="L206" s="244"/>
      <c r="M206" s="244"/>
      <c r="N206" s="244"/>
      <c r="O206" s="244"/>
      <c r="P206" s="244"/>
      <c r="Q206" s="244"/>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c r="BR206" s="244"/>
      <c r="BS206" s="244"/>
      <c r="BT206" s="244"/>
      <c r="BU206" s="244"/>
      <c r="BV206" s="244"/>
      <c r="BW206" s="244"/>
      <c r="BX206" s="244"/>
      <c r="BY206" s="244"/>
      <c r="BZ206" s="244"/>
      <c r="CA206" s="244"/>
      <c r="CB206" s="244"/>
      <c r="CC206" s="244"/>
      <c r="CD206" s="244"/>
      <c r="CE206" s="244"/>
      <c r="CF206" s="244"/>
      <c r="CG206" s="244"/>
      <c r="CH206" s="244"/>
      <c r="CI206" s="244"/>
      <c r="CJ206" s="244"/>
      <c r="CK206" s="244"/>
      <c r="CL206" s="244"/>
      <c r="CM206" s="244"/>
      <c r="CN206" s="244"/>
      <c r="CO206" s="244"/>
      <c r="CP206" s="244"/>
      <c r="CQ206" s="244"/>
      <c r="CR206" s="244"/>
      <c r="CS206" s="244"/>
      <c r="CT206" s="244"/>
      <c r="CU206" s="244"/>
      <c r="CV206" s="244"/>
      <c r="CW206" s="244"/>
      <c r="CX206" s="244"/>
    </row>
    <row r="207" spans="1:102">
      <c r="A207" s="244"/>
      <c r="B207" s="244"/>
      <c r="C207" s="244"/>
      <c r="D207" s="244"/>
      <c r="E207" s="244"/>
      <c r="F207" s="402"/>
      <c r="G207" s="244"/>
      <c r="H207" s="244"/>
      <c r="I207" s="244"/>
      <c r="J207" s="244"/>
      <c r="K207" s="244"/>
      <c r="L207" s="244"/>
      <c r="M207" s="244"/>
      <c r="N207" s="244"/>
      <c r="O207" s="244"/>
      <c r="P207" s="244"/>
      <c r="Q207" s="244"/>
      <c r="R207" s="244"/>
      <c r="S207" s="244"/>
      <c r="T207" s="244"/>
      <c r="U207" s="244"/>
      <c r="V207" s="244"/>
      <c r="W207" s="244"/>
      <c r="X207" s="244"/>
      <c r="Y207" s="244"/>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c r="BO207" s="244"/>
      <c r="BP207" s="244"/>
      <c r="BQ207" s="244"/>
      <c r="BR207" s="244"/>
      <c r="BS207" s="244"/>
      <c r="BT207" s="244"/>
      <c r="BU207" s="244"/>
      <c r="BV207" s="244"/>
      <c r="BW207" s="244"/>
      <c r="BX207" s="244"/>
      <c r="BY207" s="244"/>
      <c r="BZ207" s="244"/>
      <c r="CA207" s="244"/>
      <c r="CB207" s="244"/>
      <c r="CC207" s="244"/>
      <c r="CD207" s="244"/>
      <c r="CE207" s="244"/>
      <c r="CF207" s="244"/>
      <c r="CG207" s="244"/>
      <c r="CH207" s="244"/>
      <c r="CI207" s="244"/>
      <c r="CJ207" s="244"/>
      <c r="CK207" s="244"/>
      <c r="CL207" s="244"/>
      <c r="CM207" s="244"/>
      <c r="CN207" s="244"/>
      <c r="CO207" s="244"/>
      <c r="CP207" s="244"/>
      <c r="CQ207" s="244"/>
      <c r="CR207" s="244"/>
      <c r="CS207" s="244"/>
      <c r="CT207" s="244"/>
      <c r="CU207" s="244"/>
      <c r="CV207" s="244"/>
      <c r="CW207" s="244"/>
      <c r="CX207" s="244"/>
    </row>
    <row r="208" spans="1:102">
      <c r="A208" s="244"/>
      <c r="B208" s="244"/>
      <c r="C208" s="244"/>
      <c r="D208" s="244"/>
      <c r="E208" s="244"/>
      <c r="F208" s="402"/>
      <c r="G208" s="244"/>
      <c r="H208" s="244"/>
      <c r="I208" s="244"/>
      <c r="J208" s="244"/>
      <c r="K208" s="244"/>
      <c r="L208" s="244"/>
      <c r="M208" s="244"/>
      <c r="N208" s="244"/>
      <c r="O208" s="244"/>
      <c r="P208" s="244"/>
      <c r="Q208" s="244"/>
      <c r="R208" s="244"/>
      <c r="S208" s="244"/>
      <c r="T208" s="244"/>
      <c r="U208" s="244"/>
      <c r="V208" s="244"/>
      <c r="W208" s="244"/>
      <c r="X208" s="244"/>
      <c r="Y208" s="244"/>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c r="BO208" s="244"/>
      <c r="BP208" s="244"/>
      <c r="BQ208" s="244"/>
      <c r="BR208" s="244"/>
      <c r="BS208" s="244"/>
      <c r="BT208" s="244"/>
      <c r="BU208" s="244"/>
      <c r="BV208" s="244"/>
      <c r="BW208" s="244"/>
      <c r="BX208" s="244"/>
      <c r="BY208" s="244"/>
      <c r="BZ208" s="244"/>
      <c r="CA208" s="244"/>
      <c r="CB208" s="244"/>
      <c r="CC208" s="244"/>
      <c r="CD208" s="244"/>
      <c r="CE208" s="244"/>
      <c r="CF208" s="244"/>
      <c r="CG208" s="244"/>
      <c r="CH208" s="244"/>
      <c r="CI208" s="244"/>
      <c r="CJ208" s="244"/>
      <c r="CK208" s="244"/>
      <c r="CL208" s="244"/>
      <c r="CM208" s="244"/>
      <c r="CN208" s="244"/>
      <c r="CO208" s="244"/>
      <c r="CP208" s="244"/>
      <c r="CQ208" s="244"/>
      <c r="CR208" s="244"/>
      <c r="CS208" s="244"/>
      <c r="CT208" s="244"/>
      <c r="CU208" s="244"/>
      <c r="CV208" s="244"/>
      <c r="CW208" s="244"/>
      <c r="CX208" s="244"/>
    </row>
    <row r="209" spans="1:102">
      <c r="A209" s="244"/>
      <c r="B209" s="244"/>
      <c r="C209" s="244"/>
      <c r="D209" s="244"/>
      <c r="E209" s="244"/>
      <c r="F209" s="402"/>
      <c r="G209" s="244"/>
      <c r="H209" s="244"/>
      <c r="I209" s="244"/>
      <c r="J209" s="244"/>
      <c r="K209" s="244"/>
      <c r="L209" s="244"/>
      <c r="M209" s="244"/>
      <c r="N209" s="244"/>
      <c r="O209" s="244"/>
      <c r="P209" s="244"/>
      <c r="Q209" s="244"/>
      <c r="R209" s="244"/>
      <c r="S209" s="244"/>
      <c r="T209" s="244"/>
      <c r="U209" s="244"/>
      <c r="V209" s="244"/>
      <c r="W209" s="244"/>
      <c r="X209" s="244"/>
      <c r="Y209" s="244"/>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c r="BO209" s="244"/>
      <c r="BP209" s="244"/>
      <c r="BQ209" s="244"/>
      <c r="BR209" s="244"/>
      <c r="BS209" s="244"/>
      <c r="BT209" s="244"/>
      <c r="BU209" s="244"/>
      <c r="BV209" s="244"/>
      <c r="BW209" s="244"/>
      <c r="BX209" s="244"/>
      <c r="BY209" s="244"/>
      <c r="BZ209" s="244"/>
      <c r="CA209" s="244"/>
      <c r="CB209" s="244"/>
      <c r="CC209" s="244"/>
      <c r="CD209" s="244"/>
      <c r="CE209" s="244"/>
      <c r="CF209" s="244"/>
      <c r="CG209" s="244"/>
      <c r="CH209" s="244"/>
      <c r="CI209" s="244"/>
      <c r="CJ209" s="244"/>
      <c r="CK209" s="244"/>
      <c r="CL209" s="244"/>
      <c r="CM209" s="244"/>
      <c r="CN209" s="244"/>
      <c r="CO209" s="244"/>
      <c r="CP209" s="244"/>
      <c r="CQ209" s="244"/>
      <c r="CR209" s="244"/>
      <c r="CS209" s="244"/>
      <c r="CT209" s="244"/>
      <c r="CU209" s="244"/>
      <c r="CV209" s="244"/>
      <c r="CW209" s="244"/>
      <c r="CX209" s="244"/>
    </row>
    <row r="210" spans="1:102">
      <c r="A210" s="244"/>
      <c r="B210" s="244"/>
      <c r="C210" s="244"/>
      <c r="D210" s="244"/>
      <c r="E210" s="244"/>
      <c r="F210" s="402"/>
      <c r="G210" s="244"/>
      <c r="H210" s="244"/>
      <c r="I210" s="244"/>
      <c r="J210" s="244"/>
      <c r="K210" s="244"/>
      <c r="L210" s="244"/>
      <c r="M210" s="244"/>
      <c r="N210" s="244"/>
      <c r="O210" s="244"/>
      <c r="P210" s="244"/>
      <c r="Q210" s="244"/>
      <c r="R210" s="244"/>
      <c r="S210" s="244"/>
      <c r="T210" s="244"/>
      <c r="U210" s="244"/>
      <c r="V210" s="244"/>
      <c r="W210" s="244"/>
      <c r="X210" s="244"/>
      <c r="Y210" s="244"/>
      <c r="Z210" s="244"/>
      <c r="AA210" s="244"/>
      <c r="AB210" s="244"/>
      <c r="AC210" s="244"/>
      <c r="AD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4"/>
      <c r="AY210" s="244"/>
      <c r="AZ210" s="244"/>
      <c r="BA210" s="244"/>
      <c r="BB210" s="244"/>
      <c r="BC210" s="244"/>
      <c r="BD210" s="244"/>
      <c r="BE210" s="244"/>
      <c r="BF210" s="244"/>
      <c r="BG210" s="244"/>
      <c r="BH210" s="244"/>
      <c r="BI210" s="244"/>
      <c r="BJ210" s="244"/>
      <c r="BK210" s="244"/>
      <c r="BL210" s="244"/>
      <c r="BM210" s="244"/>
      <c r="BN210" s="244"/>
      <c r="BO210" s="244"/>
      <c r="BP210" s="244"/>
      <c r="BQ210" s="244"/>
      <c r="BR210" s="244"/>
      <c r="BS210" s="244"/>
      <c r="BT210" s="244"/>
      <c r="BU210" s="244"/>
      <c r="BV210" s="244"/>
      <c r="BW210" s="244"/>
      <c r="BX210" s="244"/>
      <c r="BY210" s="244"/>
      <c r="BZ210" s="244"/>
      <c r="CA210" s="244"/>
      <c r="CB210" s="244"/>
      <c r="CC210" s="244"/>
      <c r="CD210" s="244"/>
      <c r="CE210" s="244"/>
      <c r="CF210" s="244"/>
      <c r="CG210" s="244"/>
      <c r="CH210" s="244"/>
      <c r="CI210" s="244"/>
      <c r="CJ210" s="244"/>
      <c r="CK210" s="244"/>
      <c r="CL210" s="244"/>
      <c r="CM210" s="244"/>
      <c r="CN210" s="244"/>
      <c r="CO210" s="244"/>
      <c r="CP210" s="244"/>
      <c r="CQ210" s="244"/>
      <c r="CR210" s="244"/>
      <c r="CS210" s="244"/>
      <c r="CT210" s="244"/>
      <c r="CU210" s="244"/>
      <c r="CV210" s="244"/>
      <c r="CW210" s="244"/>
      <c r="CX210" s="244"/>
    </row>
    <row r="211" spans="1:102">
      <c r="A211" s="244"/>
      <c r="B211" s="244"/>
      <c r="C211" s="244"/>
      <c r="D211" s="244"/>
      <c r="E211" s="244"/>
      <c r="F211" s="402"/>
      <c r="G211" s="244"/>
      <c r="H211" s="244"/>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4"/>
      <c r="AY211" s="244"/>
      <c r="AZ211" s="244"/>
      <c r="BA211" s="244"/>
      <c r="BB211" s="244"/>
      <c r="BC211" s="244"/>
      <c r="BD211" s="244"/>
      <c r="BE211" s="244"/>
      <c r="BF211" s="244"/>
      <c r="BG211" s="244"/>
      <c r="BH211" s="244"/>
      <c r="BI211" s="244"/>
      <c r="BJ211" s="244"/>
      <c r="BK211" s="244"/>
      <c r="BL211" s="244"/>
      <c r="BM211" s="244"/>
      <c r="BN211" s="244"/>
      <c r="BO211" s="244"/>
      <c r="BP211" s="244"/>
      <c r="BQ211" s="244"/>
      <c r="BR211" s="244"/>
      <c r="BS211" s="244"/>
      <c r="BT211" s="244"/>
      <c r="BU211" s="244"/>
      <c r="BV211" s="244"/>
      <c r="BW211" s="244"/>
      <c r="BX211" s="244"/>
      <c r="BY211" s="244"/>
      <c r="BZ211" s="244"/>
      <c r="CA211" s="244"/>
      <c r="CB211" s="244"/>
      <c r="CC211" s="244"/>
      <c r="CD211" s="244"/>
      <c r="CE211" s="244"/>
      <c r="CF211" s="244"/>
      <c r="CG211" s="244"/>
      <c r="CH211" s="244"/>
      <c r="CI211" s="244"/>
      <c r="CJ211" s="244"/>
      <c r="CK211" s="244"/>
      <c r="CL211" s="244"/>
      <c r="CM211" s="244"/>
      <c r="CN211" s="244"/>
      <c r="CO211" s="244"/>
      <c r="CP211" s="244"/>
      <c r="CQ211" s="244"/>
      <c r="CR211" s="244"/>
      <c r="CS211" s="244"/>
      <c r="CT211" s="244"/>
      <c r="CU211" s="244"/>
      <c r="CV211" s="244"/>
      <c r="CW211" s="244"/>
      <c r="CX211" s="244"/>
    </row>
    <row r="212" spans="1:102">
      <c r="A212" s="244"/>
      <c r="B212" s="244"/>
      <c r="C212" s="244"/>
      <c r="D212" s="244"/>
      <c r="E212" s="244"/>
      <c r="F212" s="402"/>
      <c r="G212" s="244"/>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c r="BD212" s="244"/>
      <c r="BE212" s="244"/>
      <c r="BF212" s="244"/>
      <c r="BG212" s="244"/>
      <c r="BH212" s="244"/>
      <c r="BI212" s="244"/>
      <c r="BJ212" s="244"/>
      <c r="BK212" s="244"/>
      <c r="BL212" s="244"/>
      <c r="BM212" s="244"/>
      <c r="BN212" s="244"/>
      <c r="BO212" s="244"/>
      <c r="BP212" s="244"/>
      <c r="BQ212" s="244"/>
      <c r="BR212" s="244"/>
      <c r="BS212" s="244"/>
      <c r="BT212" s="244"/>
      <c r="BU212" s="244"/>
      <c r="BV212" s="244"/>
      <c r="BW212" s="244"/>
      <c r="BX212" s="244"/>
      <c r="BY212" s="244"/>
      <c r="BZ212" s="244"/>
      <c r="CA212" s="244"/>
      <c r="CB212" s="244"/>
      <c r="CC212" s="244"/>
      <c r="CD212" s="244"/>
      <c r="CE212" s="244"/>
      <c r="CF212" s="244"/>
      <c r="CG212" s="244"/>
      <c r="CH212" s="244"/>
      <c r="CI212" s="244"/>
      <c r="CJ212" s="244"/>
      <c r="CK212" s="244"/>
      <c r="CL212" s="244"/>
      <c r="CM212" s="244"/>
      <c r="CN212" s="244"/>
      <c r="CO212" s="244"/>
      <c r="CP212" s="244"/>
      <c r="CQ212" s="244"/>
      <c r="CR212" s="244"/>
      <c r="CS212" s="244"/>
      <c r="CT212" s="244"/>
      <c r="CU212" s="244"/>
      <c r="CV212" s="244"/>
      <c r="CW212" s="244"/>
      <c r="CX212" s="244"/>
    </row>
    <row r="213" spans="1:102">
      <c r="A213" s="244"/>
      <c r="B213" s="244"/>
      <c r="C213" s="244"/>
      <c r="D213" s="244"/>
      <c r="E213" s="244"/>
      <c r="F213" s="402"/>
      <c r="G213" s="244"/>
      <c r="H213" s="244"/>
      <c r="I213" s="244"/>
      <c r="J213" s="244"/>
      <c r="K213" s="244"/>
      <c r="L213" s="244"/>
      <c r="M213" s="244"/>
      <c r="N213" s="244"/>
      <c r="O213" s="244"/>
      <c r="P213" s="244"/>
      <c r="Q213" s="244"/>
      <c r="R213" s="244"/>
      <c r="S213" s="244"/>
      <c r="T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c r="BD213" s="244"/>
      <c r="BE213" s="244"/>
      <c r="BF213" s="244"/>
      <c r="BG213" s="244"/>
      <c r="BH213" s="244"/>
      <c r="BI213" s="244"/>
      <c r="BJ213" s="244"/>
      <c r="BK213" s="244"/>
      <c r="BL213" s="244"/>
      <c r="BM213" s="244"/>
      <c r="BN213" s="244"/>
      <c r="BO213" s="244"/>
      <c r="BP213" s="244"/>
      <c r="BQ213" s="244"/>
      <c r="BR213" s="244"/>
      <c r="BS213" s="244"/>
      <c r="BT213" s="244"/>
      <c r="BU213" s="244"/>
      <c r="BV213" s="244"/>
      <c r="BW213" s="244"/>
      <c r="BX213" s="244"/>
      <c r="BY213" s="244"/>
      <c r="BZ213" s="244"/>
      <c r="CA213" s="244"/>
      <c r="CB213" s="244"/>
      <c r="CC213" s="244"/>
      <c r="CD213" s="244"/>
      <c r="CE213" s="244"/>
      <c r="CF213" s="244"/>
      <c r="CG213" s="244"/>
      <c r="CH213" s="244"/>
      <c r="CI213" s="244"/>
      <c r="CJ213" s="244"/>
      <c r="CK213" s="244"/>
      <c r="CL213" s="244"/>
      <c r="CM213" s="244"/>
      <c r="CN213" s="244"/>
      <c r="CO213" s="244"/>
      <c r="CP213" s="244"/>
      <c r="CQ213" s="244"/>
      <c r="CR213" s="244"/>
      <c r="CS213" s="244"/>
      <c r="CT213" s="244"/>
      <c r="CU213" s="244"/>
      <c r="CV213" s="244"/>
      <c r="CW213" s="244"/>
      <c r="CX213" s="244"/>
    </row>
    <row r="214" spans="1:102">
      <c r="A214" s="244"/>
      <c r="B214" s="244"/>
      <c r="C214" s="244"/>
      <c r="D214" s="244"/>
      <c r="E214" s="244"/>
      <c r="F214" s="402"/>
      <c r="G214" s="244"/>
      <c r="H214" s="244"/>
      <c r="I214" s="244"/>
      <c r="J214" s="244"/>
      <c r="K214" s="244"/>
      <c r="L214" s="244"/>
      <c r="M214" s="244"/>
      <c r="N214" s="244"/>
      <c r="O214" s="244"/>
      <c r="P214" s="244"/>
      <c r="Q214" s="244"/>
      <c r="R214" s="244"/>
      <c r="S214" s="244"/>
      <c r="T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c r="BD214" s="244"/>
      <c r="BE214" s="244"/>
      <c r="BF214" s="244"/>
      <c r="BG214" s="244"/>
      <c r="BH214" s="244"/>
      <c r="BI214" s="244"/>
      <c r="BJ214" s="244"/>
      <c r="BK214" s="244"/>
      <c r="BL214" s="244"/>
      <c r="BM214" s="244"/>
      <c r="BN214" s="244"/>
      <c r="BO214" s="244"/>
      <c r="BP214" s="244"/>
      <c r="BQ214" s="244"/>
      <c r="BR214" s="244"/>
      <c r="BS214" s="244"/>
      <c r="BT214" s="244"/>
      <c r="BU214" s="244"/>
      <c r="BV214" s="244"/>
      <c r="BW214" s="244"/>
      <c r="BX214" s="244"/>
      <c r="BY214" s="244"/>
      <c r="BZ214" s="244"/>
      <c r="CA214" s="244"/>
      <c r="CB214" s="244"/>
      <c r="CC214" s="244"/>
      <c r="CD214" s="244"/>
      <c r="CE214" s="244"/>
      <c r="CF214" s="244"/>
      <c r="CG214" s="244"/>
      <c r="CH214" s="244"/>
      <c r="CI214" s="244"/>
      <c r="CJ214" s="244"/>
      <c r="CK214" s="244"/>
      <c r="CL214" s="244"/>
      <c r="CM214" s="244"/>
      <c r="CN214" s="244"/>
      <c r="CO214" s="244"/>
      <c r="CP214" s="244"/>
      <c r="CQ214" s="244"/>
      <c r="CR214" s="244"/>
      <c r="CS214" s="244"/>
      <c r="CT214" s="244"/>
      <c r="CU214" s="244"/>
      <c r="CV214" s="244"/>
      <c r="CW214" s="244"/>
      <c r="CX214" s="244"/>
    </row>
    <row r="215" spans="1:102">
      <c r="A215" s="244"/>
      <c r="B215" s="244"/>
      <c r="C215" s="244"/>
      <c r="D215" s="244"/>
      <c r="E215" s="244"/>
      <c r="F215" s="402"/>
      <c r="G215" s="244"/>
      <c r="H215" s="244"/>
      <c r="I215" s="244"/>
      <c r="J215" s="244"/>
      <c r="K215" s="244"/>
      <c r="L215" s="244"/>
      <c r="M215" s="244"/>
      <c r="N215" s="244"/>
      <c r="O215" s="244"/>
      <c r="P215" s="244"/>
      <c r="Q215" s="244"/>
      <c r="R215" s="244"/>
      <c r="S215" s="244"/>
      <c r="T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c r="BD215" s="244"/>
      <c r="BE215" s="244"/>
      <c r="BF215" s="244"/>
      <c r="BG215" s="244"/>
      <c r="BH215" s="244"/>
      <c r="BI215" s="244"/>
      <c r="BJ215" s="244"/>
      <c r="BK215" s="244"/>
      <c r="BL215" s="244"/>
      <c r="BM215" s="244"/>
      <c r="BN215" s="244"/>
      <c r="BO215" s="244"/>
      <c r="BP215" s="244"/>
      <c r="BQ215" s="244"/>
      <c r="BR215" s="244"/>
      <c r="BS215" s="244"/>
      <c r="BT215" s="244"/>
      <c r="BU215" s="244"/>
      <c r="BV215" s="244"/>
      <c r="BW215" s="244"/>
      <c r="BX215" s="244"/>
      <c r="BY215" s="244"/>
      <c r="BZ215" s="244"/>
      <c r="CA215" s="244"/>
      <c r="CB215" s="244"/>
      <c r="CC215" s="244"/>
      <c r="CD215" s="244"/>
      <c r="CE215" s="244"/>
      <c r="CF215" s="244"/>
      <c r="CG215" s="244"/>
      <c r="CH215" s="244"/>
      <c r="CI215" s="244"/>
      <c r="CJ215" s="244"/>
      <c r="CK215" s="244"/>
      <c r="CL215" s="244"/>
      <c r="CM215" s="244"/>
      <c r="CN215" s="244"/>
      <c r="CO215" s="244"/>
      <c r="CP215" s="244"/>
      <c r="CQ215" s="244"/>
      <c r="CR215" s="244"/>
      <c r="CS215" s="244"/>
      <c r="CT215" s="244"/>
      <c r="CU215" s="244"/>
      <c r="CV215" s="244"/>
      <c r="CW215" s="244"/>
      <c r="CX215" s="244"/>
    </row>
    <row r="216" spans="1:102">
      <c r="A216" s="244"/>
      <c r="B216" s="244"/>
      <c r="C216" s="244"/>
      <c r="D216" s="244"/>
      <c r="E216" s="244"/>
      <c r="F216" s="402"/>
      <c r="G216" s="244"/>
      <c r="H216" s="244"/>
      <c r="I216" s="244"/>
      <c r="J216" s="244"/>
      <c r="K216" s="244"/>
      <c r="L216" s="244"/>
      <c r="M216" s="244"/>
      <c r="N216" s="244"/>
      <c r="O216" s="244"/>
      <c r="P216" s="244"/>
      <c r="Q216" s="244"/>
      <c r="R216" s="244"/>
      <c r="S216" s="244"/>
      <c r="T216" s="244"/>
      <c r="U216" s="244"/>
      <c r="V216" s="244"/>
      <c r="W216" s="244"/>
      <c r="X216" s="244"/>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44"/>
      <c r="BD216" s="244"/>
      <c r="BE216" s="244"/>
      <c r="BF216" s="244"/>
      <c r="BG216" s="244"/>
      <c r="BH216" s="244"/>
      <c r="BI216" s="244"/>
      <c r="BJ216" s="244"/>
      <c r="BK216" s="244"/>
      <c r="BL216" s="244"/>
      <c r="BM216" s="244"/>
      <c r="BN216" s="244"/>
      <c r="BO216" s="244"/>
      <c r="BP216" s="244"/>
      <c r="BQ216" s="244"/>
      <c r="BR216" s="244"/>
      <c r="BS216" s="244"/>
      <c r="BT216" s="244"/>
      <c r="BU216" s="244"/>
      <c r="BV216" s="244"/>
      <c r="BW216" s="244"/>
      <c r="BX216" s="244"/>
      <c r="BY216" s="244"/>
      <c r="BZ216" s="244"/>
      <c r="CA216" s="244"/>
      <c r="CB216" s="244"/>
      <c r="CC216" s="244"/>
      <c r="CD216" s="244"/>
      <c r="CE216" s="244"/>
      <c r="CF216" s="244"/>
      <c r="CG216" s="244"/>
      <c r="CH216" s="244"/>
      <c r="CI216" s="244"/>
      <c r="CJ216" s="244"/>
      <c r="CK216" s="244"/>
      <c r="CL216" s="244"/>
      <c r="CM216" s="244"/>
      <c r="CN216" s="244"/>
      <c r="CO216" s="244"/>
      <c r="CP216" s="244"/>
      <c r="CQ216" s="244"/>
      <c r="CR216" s="244"/>
      <c r="CS216" s="244"/>
      <c r="CT216" s="244"/>
      <c r="CU216" s="244"/>
      <c r="CV216" s="244"/>
      <c r="CW216" s="244"/>
      <c r="CX216" s="244"/>
    </row>
    <row r="217" spans="1:102">
      <c r="A217" s="244"/>
      <c r="B217" s="244"/>
      <c r="C217" s="244"/>
      <c r="D217" s="244"/>
      <c r="E217" s="244"/>
      <c r="F217" s="402"/>
      <c r="G217" s="244"/>
      <c r="H217" s="244"/>
      <c r="I217" s="244"/>
      <c r="J217" s="244"/>
      <c r="K217" s="244"/>
      <c r="L217" s="244"/>
      <c r="M217" s="244"/>
      <c r="N217" s="244"/>
      <c r="O217" s="244"/>
      <c r="P217" s="244"/>
      <c r="Q217" s="244"/>
      <c r="R217" s="244"/>
      <c r="S217" s="244"/>
      <c r="T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c r="BD217" s="244"/>
      <c r="BE217" s="244"/>
      <c r="BF217" s="244"/>
      <c r="BG217" s="244"/>
      <c r="BH217" s="244"/>
      <c r="BI217" s="244"/>
      <c r="BJ217" s="244"/>
      <c r="BK217" s="244"/>
      <c r="BL217" s="244"/>
      <c r="BM217" s="244"/>
      <c r="BN217" s="244"/>
      <c r="BO217" s="244"/>
      <c r="BP217" s="244"/>
      <c r="BQ217" s="244"/>
      <c r="BR217" s="244"/>
      <c r="BS217" s="244"/>
      <c r="BT217" s="244"/>
      <c r="BU217" s="244"/>
      <c r="BV217" s="244"/>
      <c r="BW217" s="244"/>
      <c r="BX217" s="244"/>
      <c r="BY217" s="244"/>
      <c r="BZ217" s="244"/>
      <c r="CA217" s="244"/>
      <c r="CB217" s="244"/>
      <c r="CC217" s="244"/>
      <c r="CD217" s="244"/>
      <c r="CE217" s="244"/>
      <c r="CF217" s="244"/>
      <c r="CG217" s="244"/>
      <c r="CH217" s="244"/>
      <c r="CI217" s="244"/>
      <c r="CJ217" s="244"/>
      <c r="CK217" s="244"/>
      <c r="CL217" s="244"/>
      <c r="CM217" s="244"/>
      <c r="CN217" s="244"/>
      <c r="CO217" s="244"/>
      <c r="CP217" s="244"/>
      <c r="CQ217" s="244"/>
      <c r="CR217" s="244"/>
      <c r="CS217" s="244"/>
      <c r="CT217" s="244"/>
      <c r="CU217" s="244"/>
      <c r="CV217" s="244"/>
      <c r="CW217" s="244"/>
      <c r="CX217" s="244"/>
    </row>
    <row r="218" spans="1:102">
      <c r="A218" s="244"/>
      <c r="B218" s="244"/>
      <c r="C218" s="244"/>
      <c r="D218" s="244"/>
      <c r="E218" s="244"/>
      <c r="F218" s="402"/>
      <c r="G218" s="244"/>
      <c r="H218" s="244"/>
      <c r="I218" s="244"/>
      <c r="J218" s="244"/>
      <c r="K218" s="244"/>
      <c r="L218" s="244"/>
      <c r="M218" s="244"/>
      <c r="N218" s="244"/>
      <c r="O218" s="244"/>
      <c r="P218" s="244"/>
      <c r="Q218" s="244"/>
      <c r="R218" s="244"/>
      <c r="S218" s="244"/>
      <c r="T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c r="BD218" s="244"/>
      <c r="BE218" s="244"/>
      <c r="BF218" s="244"/>
      <c r="BG218" s="244"/>
      <c r="BH218" s="244"/>
      <c r="BI218" s="244"/>
      <c r="BJ218" s="244"/>
      <c r="BK218" s="244"/>
      <c r="BL218" s="244"/>
      <c r="BM218" s="244"/>
      <c r="BN218" s="244"/>
      <c r="BO218" s="244"/>
      <c r="BP218" s="244"/>
      <c r="BQ218" s="244"/>
      <c r="BR218" s="244"/>
      <c r="BS218" s="244"/>
      <c r="BT218" s="244"/>
      <c r="BU218" s="244"/>
      <c r="BV218" s="244"/>
      <c r="BW218" s="244"/>
      <c r="BX218" s="244"/>
      <c r="BY218" s="244"/>
      <c r="BZ218" s="244"/>
      <c r="CA218" s="244"/>
      <c r="CB218" s="244"/>
      <c r="CC218" s="244"/>
      <c r="CD218" s="244"/>
      <c r="CE218" s="244"/>
      <c r="CF218" s="244"/>
      <c r="CG218" s="244"/>
      <c r="CH218" s="244"/>
      <c r="CI218" s="244"/>
      <c r="CJ218" s="244"/>
      <c r="CK218" s="244"/>
      <c r="CL218" s="244"/>
      <c r="CM218" s="244"/>
      <c r="CN218" s="244"/>
      <c r="CO218" s="244"/>
      <c r="CP218" s="244"/>
      <c r="CQ218" s="244"/>
      <c r="CR218" s="244"/>
      <c r="CS218" s="244"/>
      <c r="CT218" s="244"/>
      <c r="CU218" s="244"/>
      <c r="CV218" s="244"/>
      <c r="CW218" s="244"/>
      <c r="CX218" s="244"/>
    </row>
    <row r="219" spans="1:102">
      <c r="A219" s="244"/>
      <c r="B219" s="244"/>
      <c r="C219" s="244"/>
      <c r="D219" s="244"/>
      <c r="E219" s="244"/>
      <c r="F219" s="402"/>
      <c r="G219" s="244"/>
      <c r="H219" s="244"/>
      <c r="I219" s="244"/>
      <c r="J219" s="244"/>
      <c r="K219" s="244"/>
      <c r="L219" s="244"/>
      <c r="M219" s="244"/>
      <c r="N219" s="244"/>
      <c r="O219" s="244"/>
      <c r="P219" s="244"/>
      <c r="Q219" s="244"/>
      <c r="R219" s="244"/>
      <c r="S219" s="244"/>
      <c r="T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c r="BD219" s="244"/>
      <c r="BE219" s="244"/>
      <c r="BF219" s="244"/>
      <c r="BG219" s="244"/>
      <c r="BH219" s="244"/>
      <c r="BI219" s="244"/>
      <c r="BJ219" s="244"/>
      <c r="BK219" s="244"/>
      <c r="BL219" s="244"/>
      <c r="BM219" s="244"/>
      <c r="BN219" s="244"/>
      <c r="BO219" s="244"/>
      <c r="BP219" s="244"/>
      <c r="BQ219" s="244"/>
      <c r="BR219" s="244"/>
      <c r="BS219" s="244"/>
      <c r="BT219" s="244"/>
      <c r="BU219" s="244"/>
      <c r="BV219" s="244"/>
      <c r="BW219" s="244"/>
      <c r="BX219" s="244"/>
      <c r="BY219" s="244"/>
      <c r="BZ219" s="244"/>
      <c r="CA219" s="244"/>
      <c r="CB219" s="244"/>
      <c r="CC219" s="244"/>
      <c r="CD219" s="244"/>
      <c r="CE219" s="244"/>
      <c r="CF219" s="244"/>
      <c r="CG219" s="244"/>
      <c r="CH219" s="244"/>
      <c r="CI219" s="244"/>
      <c r="CJ219" s="244"/>
      <c r="CK219" s="244"/>
      <c r="CL219" s="244"/>
      <c r="CM219" s="244"/>
      <c r="CN219" s="244"/>
      <c r="CO219" s="244"/>
      <c r="CP219" s="244"/>
      <c r="CQ219" s="244"/>
      <c r="CR219" s="244"/>
      <c r="CS219" s="244"/>
      <c r="CT219" s="244"/>
      <c r="CU219" s="244"/>
      <c r="CV219" s="244"/>
      <c r="CW219" s="244"/>
      <c r="CX219" s="244"/>
    </row>
    <row r="220" spans="1:102">
      <c r="A220" s="244"/>
      <c r="B220" s="244"/>
      <c r="C220" s="244"/>
      <c r="D220" s="244"/>
      <c r="E220" s="244"/>
      <c r="F220" s="402"/>
      <c r="G220" s="244"/>
      <c r="H220" s="244"/>
      <c r="I220" s="244"/>
      <c r="J220" s="244"/>
      <c r="K220" s="244"/>
      <c r="L220" s="244"/>
      <c r="M220" s="244"/>
      <c r="N220" s="244"/>
      <c r="O220" s="244"/>
      <c r="P220" s="244"/>
      <c r="Q220" s="244"/>
      <c r="R220" s="244"/>
      <c r="S220" s="244"/>
      <c r="T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c r="BD220" s="244"/>
      <c r="BE220" s="244"/>
      <c r="BF220" s="244"/>
      <c r="BG220" s="244"/>
      <c r="BH220" s="244"/>
      <c r="BI220" s="244"/>
      <c r="BJ220" s="244"/>
      <c r="BK220" s="244"/>
      <c r="BL220" s="244"/>
      <c r="BM220" s="244"/>
      <c r="BN220" s="244"/>
      <c r="BO220" s="244"/>
      <c r="BP220" s="244"/>
      <c r="BQ220" s="244"/>
      <c r="BR220" s="244"/>
      <c r="BS220" s="244"/>
      <c r="BT220" s="244"/>
      <c r="BU220" s="244"/>
      <c r="BV220" s="244"/>
      <c r="BW220" s="244"/>
      <c r="BX220" s="244"/>
      <c r="BY220" s="244"/>
      <c r="BZ220" s="244"/>
      <c r="CA220" s="244"/>
      <c r="CB220" s="244"/>
      <c r="CC220" s="244"/>
      <c r="CD220" s="244"/>
      <c r="CE220" s="244"/>
      <c r="CF220" s="244"/>
      <c r="CG220" s="244"/>
      <c r="CH220" s="244"/>
      <c r="CI220" s="244"/>
      <c r="CJ220" s="244"/>
      <c r="CK220" s="244"/>
      <c r="CL220" s="244"/>
      <c r="CM220" s="244"/>
      <c r="CN220" s="244"/>
      <c r="CO220" s="244"/>
      <c r="CP220" s="244"/>
      <c r="CQ220" s="244"/>
      <c r="CR220" s="244"/>
      <c r="CS220" s="244"/>
      <c r="CT220" s="244"/>
      <c r="CU220" s="244"/>
      <c r="CV220" s="244"/>
      <c r="CW220" s="244"/>
      <c r="CX220" s="244"/>
    </row>
    <row r="221" spans="1:102">
      <c r="A221" s="244"/>
      <c r="B221" s="244"/>
      <c r="C221" s="244"/>
      <c r="D221" s="244"/>
      <c r="E221" s="244"/>
      <c r="F221" s="402"/>
      <c r="G221" s="244"/>
      <c r="H221" s="244"/>
      <c r="I221" s="244"/>
      <c r="J221" s="244"/>
      <c r="K221" s="244"/>
      <c r="L221" s="244"/>
      <c r="M221" s="244"/>
      <c r="N221" s="244"/>
      <c r="O221" s="244"/>
      <c r="P221" s="244"/>
      <c r="Q221" s="244"/>
      <c r="R221" s="244"/>
      <c r="S221" s="244"/>
      <c r="T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c r="BD221" s="244"/>
      <c r="BE221" s="244"/>
      <c r="BF221" s="244"/>
      <c r="BG221" s="244"/>
      <c r="BH221" s="244"/>
      <c r="BI221" s="244"/>
      <c r="BJ221" s="244"/>
      <c r="BK221" s="244"/>
      <c r="BL221" s="244"/>
      <c r="BM221" s="244"/>
      <c r="BN221" s="244"/>
      <c r="BO221" s="244"/>
      <c r="BP221" s="244"/>
      <c r="BQ221" s="244"/>
      <c r="BR221" s="244"/>
      <c r="BS221" s="244"/>
      <c r="BT221" s="244"/>
      <c r="BU221" s="244"/>
      <c r="BV221" s="244"/>
      <c r="BW221" s="244"/>
      <c r="BX221" s="244"/>
      <c r="BY221" s="244"/>
      <c r="BZ221" s="244"/>
      <c r="CA221" s="244"/>
      <c r="CB221" s="244"/>
      <c r="CC221" s="244"/>
      <c r="CD221" s="244"/>
      <c r="CE221" s="244"/>
      <c r="CF221" s="244"/>
      <c r="CG221" s="244"/>
      <c r="CH221" s="244"/>
      <c r="CI221" s="244"/>
      <c r="CJ221" s="244"/>
      <c r="CK221" s="244"/>
      <c r="CL221" s="244"/>
      <c r="CM221" s="244"/>
      <c r="CN221" s="244"/>
      <c r="CO221" s="244"/>
      <c r="CP221" s="244"/>
      <c r="CQ221" s="244"/>
      <c r="CR221" s="244"/>
      <c r="CS221" s="244"/>
      <c r="CT221" s="244"/>
      <c r="CU221" s="244"/>
      <c r="CV221" s="244"/>
      <c r="CW221" s="244"/>
      <c r="CX221" s="244"/>
    </row>
    <row r="222" spans="1:102">
      <c r="A222" s="244"/>
      <c r="B222" s="244"/>
      <c r="C222" s="244"/>
      <c r="D222" s="244"/>
      <c r="E222" s="244"/>
      <c r="F222" s="402"/>
      <c r="G222" s="244"/>
      <c r="H222" s="244"/>
      <c r="I222" s="244"/>
      <c r="J222" s="244"/>
      <c r="K222" s="244"/>
      <c r="L222" s="244"/>
      <c r="M222" s="244"/>
      <c r="N222" s="244"/>
      <c r="O222" s="244"/>
      <c r="P222" s="244"/>
      <c r="Q222" s="244"/>
      <c r="R222" s="244"/>
      <c r="S222" s="244"/>
      <c r="T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4"/>
      <c r="AY222" s="244"/>
      <c r="AZ222" s="244"/>
      <c r="BA222" s="244"/>
      <c r="BB222" s="244"/>
      <c r="BC222" s="244"/>
      <c r="BD222" s="244"/>
      <c r="BE222" s="244"/>
      <c r="BF222" s="244"/>
      <c r="BG222" s="244"/>
      <c r="BH222" s="244"/>
      <c r="BI222" s="244"/>
      <c r="BJ222" s="244"/>
      <c r="BK222" s="244"/>
      <c r="BL222" s="244"/>
      <c r="BM222" s="244"/>
      <c r="BN222" s="244"/>
      <c r="BO222" s="244"/>
      <c r="BP222" s="244"/>
      <c r="BQ222" s="244"/>
      <c r="BR222" s="244"/>
      <c r="BS222" s="244"/>
      <c r="BT222" s="244"/>
      <c r="BU222" s="244"/>
      <c r="BV222" s="244"/>
      <c r="BW222" s="244"/>
      <c r="BX222" s="244"/>
      <c r="BY222" s="244"/>
      <c r="BZ222" s="244"/>
      <c r="CA222" s="244"/>
      <c r="CB222" s="244"/>
      <c r="CC222" s="244"/>
      <c r="CD222" s="244"/>
      <c r="CE222" s="244"/>
      <c r="CF222" s="244"/>
      <c r="CG222" s="244"/>
      <c r="CH222" s="244"/>
      <c r="CI222" s="244"/>
      <c r="CJ222" s="244"/>
      <c r="CK222" s="244"/>
      <c r="CL222" s="244"/>
      <c r="CM222" s="244"/>
      <c r="CN222" s="244"/>
      <c r="CO222" s="244"/>
      <c r="CP222" s="244"/>
      <c r="CQ222" s="244"/>
      <c r="CR222" s="244"/>
      <c r="CS222" s="244"/>
      <c r="CT222" s="244"/>
      <c r="CU222" s="244"/>
      <c r="CV222" s="244"/>
      <c r="CW222" s="244"/>
      <c r="CX222" s="244"/>
    </row>
    <row r="223" spans="1:102">
      <c r="A223" s="244"/>
      <c r="B223" s="244"/>
      <c r="C223" s="244"/>
      <c r="D223" s="244"/>
      <c r="E223" s="244"/>
      <c r="F223" s="402"/>
      <c r="G223" s="244"/>
      <c r="H223" s="244"/>
      <c r="I223" s="244"/>
      <c r="J223" s="244"/>
      <c r="K223" s="244"/>
      <c r="L223" s="244"/>
      <c r="M223" s="244"/>
      <c r="N223" s="244"/>
      <c r="O223" s="244"/>
      <c r="P223" s="244"/>
      <c r="Q223" s="244"/>
      <c r="R223" s="244"/>
      <c r="S223" s="244"/>
      <c r="T223" s="244"/>
      <c r="U223" s="244"/>
      <c r="V223" s="244"/>
      <c r="W223" s="244"/>
      <c r="X223" s="244"/>
      <c r="Y223" s="244"/>
      <c r="Z223" s="244"/>
      <c r="AA223" s="244"/>
      <c r="AB223" s="244"/>
      <c r="AC223" s="244"/>
      <c r="AD223" s="244"/>
      <c r="AE223" s="244"/>
      <c r="AF223" s="244"/>
      <c r="AG223" s="244"/>
      <c r="AH223" s="244"/>
      <c r="AI223" s="244"/>
      <c r="AJ223" s="244"/>
      <c r="AK223" s="244"/>
      <c r="AL223" s="244"/>
      <c r="AM223" s="244"/>
      <c r="AN223" s="244"/>
      <c r="AO223" s="244"/>
      <c r="AP223" s="244"/>
      <c r="AQ223" s="244"/>
      <c r="AR223" s="244"/>
      <c r="AS223" s="244"/>
      <c r="AT223" s="244"/>
      <c r="AU223" s="244"/>
      <c r="AV223" s="244"/>
      <c r="AW223" s="244"/>
      <c r="AX223" s="244"/>
      <c r="AY223" s="244"/>
      <c r="AZ223" s="244"/>
      <c r="BA223" s="244"/>
      <c r="BB223" s="244"/>
      <c r="BC223" s="244"/>
      <c r="BD223" s="244"/>
      <c r="BE223" s="244"/>
      <c r="BF223" s="244"/>
      <c r="BG223" s="244"/>
      <c r="BH223" s="244"/>
      <c r="BI223" s="244"/>
      <c r="BJ223" s="244"/>
      <c r="BK223" s="244"/>
      <c r="BL223" s="244"/>
      <c r="BM223" s="244"/>
      <c r="BN223" s="244"/>
      <c r="BO223" s="244"/>
      <c r="BP223" s="244"/>
      <c r="BQ223" s="244"/>
      <c r="BR223" s="244"/>
      <c r="BS223" s="244"/>
      <c r="BT223" s="244"/>
      <c r="BU223" s="244"/>
      <c r="BV223" s="244"/>
      <c r="BW223" s="244"/>
      <c r="BX223" s="244"/>
      <c r="BY223" s="244"/>
      <c r="BZ223" s="244"/>
      <c r="CA223" s="244"/>
      <c r="CB223" s="244"/>
      <c r="CC223" s="244"/>
      <c r="CD223" s="244"/>
      <c r="CE223" s="244"/>
      <c r="CF223" s="244"/>
      <c r="CG223" s="244"/>
      <c r="CH223" s="244"/>
      <c r="CI223" s="244"/>
      <c r="CJ223" s="244"/>
      <c r="CK223" s="244"/>
      <c r="CL223" s="244"/>
      <c r="CM223" s="244"/>
      <c r="CN223" s="244"/>
      <c r="CO223" s="244"/>
      <c r="CP223" s="244"/>
      <c r="CQ223" s="244"/>
      <c r="CR223" s="244"/>
      <c r="CS223" s="244"/>
      <c r="CT223" s="244"/>
      <c r="CU223" s="244"/>
      <c r="CV223" s="244"/>
      <c r="CW223" s="244"/>
      <c r="CX223" s="244"/>
    </row>
    <row r="224" spans="1:102">
      <c r="A224" s="244"/>
      <c r="B224" s="244"/>
      <c r="C224" s="244"/>
      <c r="D224" s="244"/>
      <c r="E224" s="244"/>
      <c r="F224" s="402"/>
      <c r="G224" s="244"/>
      <c r="H224" s="244"/>
      <c r="I224" s="244"/>
      <c r="J224" s="244"/>
      <c r="K224" s="244"/>
      <c r="L224" s="244"/>
      <c r="M224" s="244"/>
      <c r="N224" s="244"/>
      <c r="O224" s="244"/>
      <c r="P224" s="244"/>
      <c r="Q224" s="244"/>
      <c r="R224" s="244"/>
      <c r="S224" s="244"/>
      <c r="T224" s="244"/>
      <c r="U224" s="244"/>
      <c r="V224" s="244"/>
      <c r="W224" s="244"/>
      <c r="X224" s="244"/>
      <c r="Y224" s="244"/>
      <c r="Z224" s="244"/>
      <c r="AA224" s="244"/>
      <c r="AB224" s="244"/>
      <c r="AC224" s="244"/>
      <c r="AD224" s="244"/>
      <c r="AE224" s="244"/>
      <c r="AF224" s="244"/>
      <c r="AG224" s="244"/>
      <c r="AH224" s="244"/>
      <c r="AI224" s="244"/>
      <c r="AJ224" s="244"/>
      <c r="AK224" s="244"/>
      <c r="AL224" s="244"/>
      <c r="AM224" s="244"/>
      <c r="AN224" s="244"/>
      <c r="AO224" s="244"/>
      <c r="AP224" s="244"/>
      <c r="AQ224" s="244"/>
      <c r="AR224" s="244"/>
      <c r="AS224" s="244"/>
      <c r="AT224" s="244"/>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44"/>
      <c r="BT224" s="244"/>
      <c r="BU224" s="244"/>
      <c r="BV224" s="244"/>
      <c r="BW224" s="244"/>
      <c r="BX224" s="244"/>
      <c r="BY224" s="244"/>
      <c r="BZ224" s="244"/>
      <c r="CA224" s="244"/>
      <c r="CB224" s="244"/>
      <c r="CC224" s="244"/>
      <c r="CD224" s="244"/>
      <c r="CE224" s="244"/>
      <c r="CF224" s="244"/>
      <c r="CG224" s="244"/>
      <c r="CH224" s="244"/>
      <c r="CI224" s="244"/>
      <c r="CJ224" s="244"/>
      <c r="CK224" s="244"/>
      <c r="CL224" s="244"/>
      <c r="CM224" s="244"/>
      <c r="CN224" s="244"/>
      <c r="CO224" s="244"/>
      <c r="CP224" s="244"/>
      <c r="CQ224" s="244"/>
      <c r="CR224" s="244"/>
      <c r="CS224" s="244"/>
      <c r="CT224" s="244"/>
      <c r="CU224" s="244"/>
      <c r="CV224" s="244"/>
      <c r="CW224" s="244"/>
      <c r="CX224" s="244"/>
    </row>
    <row r="225" spans="1:102">
      <c r="A225" s="244"/>
      <c r="B225" s="244"/>
      <c r="C225" s="244"/>
      <c r="D225" s="244"/>
      <c r="E225" s="244"/>
      <c r="F225" s="402"/>
      <c r="G225" s="244"/>
      <c r="H225" s="244"/>
      <c r="I225" s="244"/>
      <c r="J225" s="244"/>
      <c r="K225" s="244"/>
      <c r="L225" s="244"/>
      <c r="M225" s="244"/>
      <c r="N225" s="244"/>
      <c r="O225" s="244"/>
      <c r="P225" s="244"/>
      <c r="Q225" s="244"/>
      <c r="R225" s="244"/>
      <c r="S225" s="244"/>
      <c r="T225" s="244"/>
      <c r="U225" s="244"/>
      <c r="V225" s="244"/>
      <c r="W225" s="244"/>
      <c r="X225" s="244"/>
      <c r="Y225" s="244"/>
      <c r="Z225" s="244"/>
      <c r="AA225" s="244"/>
      <c r="AB225" s="244"/>
      <c r="AC225" s="244"/>
      <c r="AD225" s="244"/>
      <c r="AE225" s="244"/>
      <c r="AF225" s="244"/>
      <c r="AG225" s="244"/>
      <c r="AH225" s="244"/>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4"/>
      <c r="BR225" s="244"/>
      <c r="BS225" s="244"/>
      <c r="BT225" s="244"/>
      <c r="BU225" s="244"/>
      <c r="BV225" s="244"/>
      <c r="BW225" s="244"/>
      <c r="BX225" s="244"/>
      <c r="BY225" s="244"/>
      <c r="BZ225" s="244"/>
      <c r="CA225" s="244"/>
      <c r="CB225" s="244"/>
      <c r="CC225" s="244"/>
      <c r="CD225" s="244"/>
      <c r="CE225" s="244"/>
      <c r="CF225" s="244"/>
      <c r="CG225" s="244"/>
      <c r="CH225" s="244"/>
      <c r="CI225" s="244"/>
      <c r="CJ225" s="244"/>
      <c r="CK225" s="244"/>
      <c r="CL225" s="244"/>
      <c r="CM225" s="244"/>
      <c r="CN225" s="244"/>
      <c r="CO225" s="244"/>
      <c r="CP225" s="244"/>
      <c r="CQ225" s="244"/>
      <c r="CR225" s="244"/>
      <c r="CS225" s="244"/>
      <c r="CT225" s="244"/>
      <c r="CU225" s="244"/>
      <c r="CV225" s="244"/>
      <c r="CW225" s="244"/>
      <c r="CX225" s="244"/>
    </row>
    <row r="226" spans="1:102">
      <c r="A226" s="244"/>
      <c r="B226" s="244"/>
      <c r="C226" s="244"/>
      <c r="D226" s="244"/>
      <c r="E226" s="244"/>
      <c r="F226" s="402"/>
      <c r="G226" s="244"/>
      <c r="H226" s="244"/>
      <c r="I226" s="244"/>
      <c r="J226" s="244"/>
      <c r="K226" s="244"/>
      <c r="L226" s="244"/>
      <c r="M226" s="244"/>
      <c r="N226" s="244"/>
      <c r="O226" s="244"/>
      <c r="P226" s="244"/>
      <c r="Q226" s="244"/>
      <c r="R226" s="244"/>
      <c r="S226" s="244"/>
      <c r="T226" s="244"/>
      <c r="U226" s="244"/>
      <c r="V226" s="244"/>
      <c r="W226" s="244"/>
      <c r="X226" s="244"/>
      <c r="Y226" s="244"/>
      <c r="Z226" s="244"/>
      <c r="AA226" s="244"/>
      <c r="AB226" s="244"/>
      <c r="AC226" s="244"/>
      <c r="AD226" s="244"/>
      <c r="AE226" s="244"/>
      <c r="AF226" s="244"/>
      <c r="AG226" s="244"/>
      <c r="AH226" s="244"/>
      <c r="AI226" s="244"/>
      <c r="AJ226" s="244"/>
      <c r="AK226" s="244"/>
      <c r="AL226" s="244"/>
      <c r="AM226" s="244"/>
      <c r="AN226" s="244"/>
      <c r="AO226" s="244"/>
      <c r="AP226" s="244"/>
      <c r="AQ226" s="244"/>
      <c r="AR226" s="244"/>
      <c r="AS226" s="244"/>
      <c r="AT226" s="244"/>
      <c r="AU226" s="244"/>
      <c r="AV226" s="244"/>
      <c r="AW226" s="244"/>
      <c r="AX226" s="244"/>
      <c r="AY226" s="244"/>
      <c r="AZ226" s="244"/>
      <c r="BA226" s="244"/>
      <c r="BB226" s="244"/>
      <c r="BC226" s="244"/>
      <c r="BD226" s="244"/>
      <c r="BE226" s="244"/>
      <c r="BF226" s="244"/>
      <c r="BG226" s="244"/>
      <c r="BH226" s="244"/>
      <c r="BI226" s="244"/>
      <c r="BJ226" s="244"/>
      <c r="BK226" s="244"/>
      <c r="BL226" s="244"/>
      <c r="BM226" s="244"/>
      <c r="BN226" s="244"/>
      <c r="BO226" s="244"/>
      <c r="BP226" s="244"/>
      <c r="BQ226" s="244"/>
      <c r="BR226" s="244"/>
      <c r="BS226" s="244"/>
      <c r="BT226" s="244"/>
      <c r="BU226" s="244"/>
      <c r="BV226" s="244"/>
      <c r="BW226" s="244"/>
      <c r="BX226" s="244"/>
      <c r="BY226" s="244"/>
      <c r="BZ226" s="244"/>
      <c r="CA226" s="244"/>
      <c r="CB226" s="244"/>
      <c r="CC226" s="244"/>
      <c r="CD226" s="244"/>
      <c r="CE226" s="244"/>
      <c r="CF226" s="244"/>
      <c r="CG226" s="244"/>
      <c r="CH226" s="244"/>
      <c r="CI226" s="244"/>
      <c r="CJ226" s="244"/>
      <c r="CK226" s="244"/>
      <c r="CL226" s="244"/>
      <c r="CM226" s="244"/>
      <c r="CN226" s="244"/>
      <c r="CO226" s="244"/>
      <c r="CP226" s="244"/>
      <c r="CQ226" s="244"/>
      <c r="CR226" s="244"/>
      <c r="CS226" s="244"/>
      <c r="CT226" s="244"/>
      <c r="CU226" s="244"/>
      <c r="CV226" s="244"/>
      <c r="CW226" s="244"/>
      <c r="CX226" s="244"/>
    </row>
    <row r="227" spans="1:102">
      <c r="A227" s="244"/>
      <c r="B227" s="244"/>
      <c r="C227" s="244"/>
      <c r="D227" s="244"/>
      <c r="E227" s="244"/>
      <c r="F227" s="402"/>
      <c r="G227" s="244"/>
      <c r="H227" s="244"/>
      <c r="I227" s="244"/>
      <c r="J227" s="244"/>
      <c r="K227" s="244"/>
      <c r="L227" s="244"/>
      <c r="M227" s="244"/>
      <c r="N227" s="244"/>
      <c r="O227" s="244"/>
      <c r="P227" s="244"/>
      <c r="Q227" s="244"/>
      <c r="R227" s="244"/>
      <c r="S227" s="244"/>
      <c r="T227" s="244"/>
      <c r="U227" s="244"/>
      <c r="V227" s="244"/>
      <c r="W227" s="244"/>
      <c r="X227" s="244"/>
      <c r="Y227" s="244"/>
      <c r="Z227" s="244"/>
      <c r="AA227" s="244"/>
      <c r="AB227" s="244"/>
      <c r="AC227" s="244"/>
      <c r="AD227" s="244"/>
      <c r="AE227" s="244"/>
      <c r="AF227" s="244"/>
      <c r="AG227" s="244"/>
      <c r="AH227" s="244"/>
      <c r="AI227" s="244"/>
      <c r="AJ227" s="244"/>
      <c r="AK227" s="244"/>
      <c r="AL227" s="244"/>
      <c r="AM227" s="244"/>
      <c r="AN227" s="244"/>
      <c r="AO227" s="244"/>
      <c r="AP227" s="244"/>
      <c r="AQ227" s="244"/>
      <c r="AR227" s="244"/>
      <c r="AS227" s="244"/>
      <c r="AT227" s="244"/>
      <c r="AU227" s="244"/>
      <c r="AV227" s="244"/>
      <c r="AW227" s="244"/>
      <c r="AX227" s="244"/>
      <c r="AY227" s="244"/>
      <c r="AZ227" s="244"/>
      <c r="BA227" s="244"/>
      <c r="BB227" s="244"/>
      <c r="BC227" s="244"/>
      <c r="BD227" s="244"/>
      <c r="BE227" s="244"/>
      <c r="BF227" s="244"/>
      <c r="BG227" s="244"/>
      <c r="BH227" s="244"/>
      <c r="BI227" s="244"/>
      <c r="BJ227" s="244"/>
      <c r="BK227" s="244"/>
      <c r="BL227" s="244"/>
      <c r="BM227" s="244"/>
      <c r="BN227" s="244"/>
      <c r="BO227" s="244"/>
      <c r="BP227" s="244"/>
      <c r="BQ227" s="244"/>
      <c r="BR227" s="244"/>
      <c r="BS227" s="244"/>
      <c r="BT227" s="244"/>
      <c r="BU227" s="244"/>
      <c r="BV227" s="244"/>
      <c r="BW227" s="244"/>
      <c r="BX227" s="244"/>
      <c r="BY227" s="244"/>
      <c r="BZ227" s="244"/>
      <c r="CA227" s="244"/>
      <c r="CB227" s="244"/>
      <c r="CC227" s="244"/>
      <c r="CD227" s="244"/>
      <c r="CE227" s="244"/>
      <c r="CF227" s="244"/>
      <c r="CG227" s="244"/>
      <c r="CH227" s="244"/>
      <c r="CI227" s="244"/>
      <c r="CJ227" s="244"/>
      <c r="CK227" s="244"/>
      <c r="CL227" s="244"/>
      <c r="CM227" s="244"/>
      <c r="CN227" s="244"/>
      <c r="CO227" s="244"/>
      <c r="CP227" s="244"/>
      <c r="CQ227" s="244"/>
      <c r="CR227" s="244"/>
      <c r="CS227" s="244"/>
      <c r="CT227" s="244"/>
      <c r="CU227" s="244"/>
      <c r="CV227" s="244"/>
      <c r="CW227" s="244"/>
      <c r="CX227" s="244"/>
    </row>
    <row r="228" spans="1:102">
      <c r="A228" s="244"/>
      <c r="B228" s="244"/>
      <c r="C228" s="244"/>
      <c r="D228" s="244"/>
      <c r="E228" s="244"/>
      <c r="F228" s="402"/>
      <c r="G228" s="244"/>
      <c r="H228" s="244"/>
      <c r="I228" s="244"/>
      <c r="J228" s="244"/>
      <c r="K228" s="244"/>
      <c r="L228" s="244"/>
      <c r="M228" s="244"/>
      <c r="N228" s="244"/>
      <c r="O228" s="244"/>
      <c r="P228" s="244"/>
      <c r="Q228" s="244"/>
      <c r="R228" s="244"/>
      <c r="S228" s="244"/>
      <c r="T228" s="244"/>
      <c r="U228" s="244"/>
      <c r="V228" s="244"/>
      <c r="W228" s="244"/>
      <c r="X228" s="244"/>
      <c r="Y228" s="244"/>
      <c r="Z228" s="244"/>
      <c r="AA228" s="244"/>
      <c r="AB228" s="244"/>
      <c r="AC228" s="244"/>
      <c r="AD228" s="244"/>
      <c r="AE228" s="244"/>
      <c r="AF228" s="244"/>
      <c r="AG228" s="244"/>
      <c r="AH228" s="244"/>
      <c r="AI228" s="244"/>
      <c r="AJ228" s="244"/>
      <c r="AK228" s="244"/>
      <c r="AL228" s="244"/>
      <c r="AM228" s="244"/>
      <c r="AN228" s="244"/>
      <c r="AO228" s="244"/>
      <c r="AP228" s="244"/>
      <c r="AQ228" s="244"/>
      <c r="AR228" s="244"/>
      <c r="AS228" s="244"/>
      <c r="AT228" s="244"/>
      <c r="AU228" s="244"/>
      <c r="AV228" s="244"/>
      <c r="AW228" s="244"/>
      <c r="AX228" s="244"/>
      <c r="AY228" s="244"/>
      <c r="AZ228" s="244"/>
      <c r="BA228" s="244"/>
      <c r="BB228" s="244"/>
      <c r="BC228" s="244"/>
      <c r="BD228" s="244"/>
      <c r="BE228" s="244"/>
      <c r="BF228" s="244"/>
      <c r="BG228" s="244"/>
      <c r="BH228" s="244"/>
      <c r="BI228" s="244"/>
      <c r="BJ228" s="244"/>
      <c r="BK228" s="244"/>
      <c r="BL228" s="244"/>
      <c r="BM228" s="244"/>
      <c r="BN228" s="244"/>
      <c r="BO228" s="244"/>
      <c r="BP228" s="244"/>
      <c r="BQ228" s="244"/>
      <c r="BR228" s="244"/>
      <c r="BS228" s="244"/>
      <c r="BT228" s="244"/>
      <c r="BU228" s="244"/>
      <c r="BV228" s="244"/>
      <c r="BW228" s="244"/>
      <c r="BX228" s="244"/>
      <c r="BY228" s="244"/>
      <c r="BZ228" s="244"/>
      <c r="CA228" s="244"/>
      <c r="CB228" s="244"/>
      <c r="CC228" s="244"/>
      <c r="CD228" s="244"/>
      <c r="CE228" s="244"/>
      <c r="CF228" s="244"/>
      <c r="CG228" s="244"/>
      <c r="CH228" s="244"/>
      <c r="CI228" s="244"/>
      <c r="CJ228" s="244"/>
      <c r="CK228" s="244"/>
      <c r="CL228" s="244"/>
      <c r="CM228" s="244"/>
      <c r="CN228" s="244"/>
      <c r="CO228" s="244"/>
      <c r="CP228" s="244"/>
      <c r="CQ228" s="244"/>
      <c r="CR228" s="244"/>
      <c r="CS228" s="244"/>
      <c r="CT228" s="244"/>
      <c r="CU228" s="244"/>
      <c r="CV228" s="244"/>
      <c r="CW228" s="244"/>
      <c r="CX228" s="244"/>
    </row>
    <row r="229" spans="1:102">
      <c r="A229" s="244"/>
      <c r="B229" s="244"/>
      <c r="C229" s="244"/>
      <c r="D229" s="244"/>
      <c r="E229" s="244"/>
      <c r="F229" s="402"/>
      <c r="G229" s="244"/>
      <c r="H229" s="244"/>
      <c r="I229" s="244"/>
      <c r="J229" s="244"/>
      <c r="K229" s="244"/>
      <c r="L229" s="244"/>
      <c r="M229" s="244"/>
      <c r="N229" s="244"/>
      <c r="O229" s="244"/>
      <c r="P229" s="244"/>
      <c r="Q229" s="244"/>
      <c r="R229" s="244"/>
      <c r="S229" s="244"/>
      <c r="T229" s="244"/>
      <c r="U229" s="244"/>
      <c r="V229" s="244"/>
      <c r="W229" s="244"/>
      <c r="X229" s="244"/>
      <c r="Y229" s="244"/>
      <c r="Z229" s="244"/>
      <c r="AA229" s="244"/>
      <c r="AB229" s="244"/>
      <c r="AC229" s="244"/>
      <c r="AD229" s="244"/>
      <c r="AE229" s="244"/>
      <c r="AF229" s="244"/>
      <c r="AG229" s="244"/>
      <c r="AH229" s="244"/>
      <c r="AI229" s="244"/>
      <c r="AJ229" s="244"/>
      <c r="AK229" s="244"/>
      <c r="AL229" s="244"/>
      <c r="AM229" s="244"/>
      <c r="AN229" s="244"/>
      <c r="AO229" s="244"/>
      <c r="AP229" s="244"/>
      <c r="AQ229" s="244"/>
      <c r="AR229" s="244"/>
      <c r="AS229" s="244"/>
      <c r="AT229" s="244"/>
      <c r="AU229" s="244"/>
      <c r="AV229" s="244"/>
      <c r="AW229" s="244"/>
      <c r="AX229" s="244"/>
      <c r="AY229" s="244"/>
      <c r="AZ229" s="244"/>
      <c r="BA229" s="244"/>
      <c r="BB229" s="244"/>
      <c r="BC229" s="244"/>
      <c r="BD229" s="244"/>
      <c r="BE229" s="244"/>
      <c r="BF229" s="244"/>
      <c r="BG229" s="244"/>
      <c r="BH229" s="244"/>
      <c r="BI229" s="244"/>
      <c r="BJ229" s="244"/>
      <c r="BK229" s="244"/>
      <c r="BL229" s="244"/>
      <c r="BM229" s="244"/>
      <c r="BN229" s="244"/>
      <c r="BO229" s="244"/>
      <c r="BP229" s="244"/>
      <c r="BQ229" s="244"/>
      <c r="BR229" s="244"/>
      <c r="BS229" s="244"/>
      <c r="BT229" s="244"/>
      <c r="BU229" s="244"/>
      <c r="BV229" s="244"/>
      <c r="BW229" s="244"/>
      <c r="BX229" s="244"/>
      <c r="BY229" s="244"/>
      <c r="BZ229" s="244"/>
      <c r="CA229" s="244"/>
      <c r="CB229" s="244"/>
      <c r="CC229" s="244"/>
      <c r="CD229" s="244"/>
      <c r="CE229" s="244"/>
      <c r="CF229" s="244"/>
      <c r="CG229" s="244"/>
      <c r="CH229" s="244"/>
      <c r="CI229" s="244"/>
      <c r="CJ229" s="244"/>
      <c r="CK229" s="244"/>
      <c r="CL229" s="244"/>
      <c r="CM229" s="244"/>
      <c r="CN229" s="244"/>
      <c r="CO229" s="244"/>
      <c r="CP229" s="244"/>
      <c r="CQ229" s="244"/>
      <c r="CR229" s="244"/>
      <c r="CS229" s="244"/>
      <c r="CT229" s="244"/>
      <c r="CU229" s="244"/>
      <c r="CV229" s="244"/>
      <c r="CW229" s="244"/>
      <c r="CX229" s="244"/>
    </row>
    <row r="230" spans="1:102">
      <c r="A230" s="244"/>
      <c r="B230" s="244"/>
      <c r="C230" s="244"/>
      <c r="D230" s="244"/>
      <c r="E230" s="244"/>
      <c r="F230" s="402"/>
      <c r="G230" s="244"/>
      <c r="H230" s="244"/>
      <c r="I230" s="244"/>
      <c r="J230" s="244"/>
      <c r="K230" s="244"/>
      <c r="L230" s="244"/>
      <c r="M230" s="244"/>
      <c r="N230" s="244"/>
      <c r="O230" s="244"/>
      <c r="P230" s="244"/>
      <c r="Q230" s="244"/>
      <c r="R230" s="244"/>
      <c r="S230" s="244"/>
      <c r="T230" s="244"/>
      <c r="U230" s="244"/>
      <c r="V230" s="244"/>
      <c r="W230" s="244"/>
      <c r="X230" s="244"/>
      <c r="Y230" s="244"/>
      <c r="Z230" s="244"/>
      <c r="AA230" s="244"/>
      <c r="AB230" s="244"/>
      <c r="AC230" s="244"/>
      <c r="AD230" s="244"/>
      <c r="AE230" s="244"/>
      <c r="AF230" s="244"/>
      <c r="AG230" s="244"/>
      <c r="AH230" s="244"/>
      <c r="AI230" s="244"/>
      <c r="AJ230" s="244"/>
      <c r="AK230" s="244"/>
      <c r="AL230" s="244"/>
      <c r="AM230" s="244"/>
      <c r="AN230" s="244"/>
      <c r="AO230" s="244"/>
      <c r="AP230" s="244"/>
      <c r="AQ230" s="244"/>
      <c r="AR230" s="244"/>
      <c r="AS230" s="244"/>
      <c r="AT230" s="244"/>
      <c r="AU230" s="244"/>
      <c r="AV230" s="244"/>
      <c r="AW230" s="244"/>
      <c r="AX230" s="244"/>
      <c r="AY230" s="244"/>
      <c r="AZ230" s="244"/>
      <c r="BA230" s="244"/>
      <c r="BB230" s="244"/>
      <c r="BC230" s="244"/>
      <c r="BD230" s="244"/>
      <c r="BE230" s="244"/>
      <c r="BF230" s="244"/>
      <c r="BG230" s="244"/>
      <c r="BH230" s="244"/>
      <c r="BI230" s="244"/>
      <c r="BJ230" s="244"/>
      <c r="BK230" s="244"/>
      <c r="BL230" s="244"/>
      <c r="BM230" s="244"/>
      <c r="BN230" s="244"/>
      <c r="BO230" s="244"/>
      <c r="BP230" s="244"/>
      <c r="BQ230" s="244"/>
      <c r="BR230" s="244"/>
      <c r="BS230" s="244"/>
      <c r="BT230" s="244"/>
      <c r="BU230" s="244"/>
      <c r="BV230" s="244"/>
      <c r="BW230" s="244"/>
      <c r="BX230" s="244"/>
      <c r="BY230" s="244"/>
      <c r="BZ230" s="244"/>
      <c r="CA230" s="244"/>
      <c r="CB230" s="244"/>
      <c r="CC230" s="244"/>
      <c r="CD230" s="244"/>
      <c r="CE230" s="244"/>
      <c r="CF230" s="244"/>
      <c r="CG230" s="244"/>
      <c r="CH230" s="244"/>
      <c r="CI230" s="244"/>
      <c r="CJ230" s="244"/>
      <c r="CK230" s="244"/>
      <c r="CL230" s="244"/>
      <c r="CM230" s="244"/>
      <c r="CN230" s="244"/>
      <c r="CO230" s="244"/>
      <c r="CP230" s="244"/>
      <c r="CQ230" s="244"/>
      <c r="CR230" s="244"/>
      <c r="CS230" s="244"/>
      <c r="CT230" s="244"/>
      <c r="CU230" s="244"/>
      <c r="CV230" s="244"/>
      <c r="CW230" s="244"/>
      <c r="CX230" s="244"/>
    </row>
    <row r="231" spans="1:102">
      <c r="A231" s="244"/>
      <c r="B231" s="244"/>
      <c r="C231" s="244"/>
      <c r="D231" s="244"/>
      <c r="E231" s="244"/>
      <c r="F231" s="402"/>
      <c r="G231" s="244"/>
      <c r="H231" s="244"/>
      <c r="I231" s="244"/>
      <c r="J231" s="244"/>
      <c r="K231" s="244"/>
      <c r="L231" s="244"/>
      <c r="M231" s="244"/>
      <c r="N231" s="244"/>
      <c r="O231" s="244"/>
      <c r="P231" s="244"/>
      <c r="Q231" s="244"/>
      <c r="R231" s="244"/>
      <c r="S231" s="244"/>
      <c r="T231" s="244"/>
      <c r="U231" s="244"/>
      <c r="V231" s="244"/>
      <c r="W231" s="244"/>
      <c r="X231" s="244"/>
      <c r="Y231" s="244"/>
      <c r="Z231" s="244"/>
      <c r="AA231" s="244"/>
      <c r="AB231" s="244"/>
      <c r="AC231" s="244"/>
      <c r="AD231" s="244"/>
      <c r="AE231" s="244"/>
      <c r="AF231" s="244"/>
      <c r="AG231" s="244"/>
      <c r="AH231" s="244"/>
      <c r="AI231" s="244"/>
      <c r="AJ231" s="244"/>
      <c r="AK231" s="244"/>
      <c r="AL231" s="244"/>
      <c r="AM231" s="244"/>
      <c r="AN231" s="244"/>
      <c r="AO231" s="244"/>
      <c r="AP231" s="244"/>
      <c r="AQ231" s="244"/>
      <c r="AR231" s="244"/>
      <c r="AS231" s="244"/>
      <c r="AT231" s="244"/>
      <c r="AU231" s="244"/>
      <c r="AV231" s="244"/>
      <c r="AW231" s="244"/>
      <c r="AX231" s="244"/>
      <c r="AY231" s="244"/>
      <c r="AZ231" s="244"/>
      <c r="BA231" s="244"/>
      <c r="BB231" s="244"/>
      <c r="BC231" s="244"/>
      <c r="BD231" s="244"/>
      <c r="BE231" s="244"/>
      <c r="BF231" s="244"/>
      <c r="BG231" s="244"/>
      <c r="BH231" s="244"/>
      <c r="BI231" s="244"/>
      <c r="BJ231" s="244"/>
      <c r="BK231" s="244"/>
      <c r="BL231" s="244"/>
      <c r="BM231" s="244"/>
      <c r="BN231" s="244"/>
      <c r="BO231" s="244"/>
      <c r="BP231" s="244"/>
      <c r="BQ231" s="244"/>
      <c r="BR231" s="244"/>
      <c r="BS231" s="244"/>
      <c r="BT231" s="244"/>
      <c r="BU231" s="244"/>
      <c r="BV231" s="244"/>
      <c r="BW231" s="244"/>
      <c r="BX231" s="244"/>
      <c r="BY231" s="244"/>
      <c r="BZ231" s="244"/>
      <c r="CA231" s="244"/>
      <c r="CB231" s="244"/>
      <c r="CC231" s="244"/>
      <c r="CD231" s="244"/>
      <c r="CE231" s="244"/>
      <c r="CF231" s="244"/>
      <c r="CG231" s="244"/>
      <c r="CH231" s="244"/>
      <c r="CI231" s="244"/>
      <c r="CJ231" s="244"/>
      <c r="CK231" s="244"/>
      <c r="CL231" s="244"/>
      <c r="CM231" s="244"/>
      <c r="CN231" s="244"/>
      <c r="CO231" s="244"/>
      <c r="CP231" s="244"/>
      <c r="CQ231" s="244"/>
      <c r="CR231" s="244"/>
      <c r="CS231" s="244"/>
      <c r="CT231" s="244"/>
      <c r="CU231" s="244"/>
      <c r="CV231" s="244"/>
      <c r="CW231" s="244"/>
      <c r="CX231" s="244"/>
    </row>
    <row r="232" spans="1:102">
      <c r="A232" s="244"/>
      <c r="B232" s="244"/>
      <c r="C232" s="244"/>
      <c r="D232" s="244"/>
      <c r="E232" s="244"/>
      <c r="F232" s="402"/>
      <c r="G232" s="244"/>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244"/>
      <c r="AD232" s="244"/>
      <c r="AE232" s="244"/>
      <c r="AF232" s="244"/>
      <c r="AG232" s="244"/>
      <c r="AH232" s="244"/>
      <c r="AI232" s="244"/>
      <c r="AJ232" s="244"/>
      <c r="AK232" s="244"/>
      <c r="AL232" s="244"/>
      <c r="AM232" s="244"/>
      <c r="AN232" s="244"/>
      <c r="AO232" s="244"/>
      <c r="AP232" s="244"/>
      <c r="AQ232" s="244"/>
      <c r="AR232" s="244"/>
      <c r="AS232" s="244"/>
      <c r="AT232" s="244"/>
      <c r="AU232" s="244"/>
      <c r="AV232" s="244"/>
      <c r="AW232" s="244"/>
      <c r="AX232" s="244"/>
      <c r="AY232" s="244"/>
      <c r="AZ232" s="244"/>
      <c r="BA232" s="244"/>
      <c r="BB232" s="244"/>
      <c r="BC232" s="244"/>
      <c r="BD232" s="244"/>
      <c r="BE232" s="244"/>
      <c r="BF232" s="244"/>
      <c r="BG232" s="244"/>
      <c r="BH232" s="244"/>
      <c r="BI232" s="244"/>
      <c r="BJ232" s="244"/>
      <c r="BK232" s="244"/>
      <c r="BL232" s="244"/>
      <c r="BM232" s="244"/>
      <c r="BN232" s="244"/>
      <c r="BO232" s="244"/>
      <c r="BP232" s="244"/>
      <c r="BQ232" s="244"/>
      <c r="BR232" s="244"/>
      <c r="BS232" s="244"/>
      <c r="BT232" s="244"/>
      <c r="BU232" s="244"/>
      <c r="BV232" s="244"/>
      <c r="BW232" s="244"/>
      <c r="BX232" s="244"/>
      <c r="BY232" s="244"/>
      <c r="BZ232" s="244"/>
      <c r="CA232" s="244"/>
      <c r="CB232" s="244"/>
      <c r="CC232" s="244"/>
      <c r="CD232" s="244"/>
      <c r="CE232" s="244"/>
      <c r="CF232" s="244"/>
      <c r="CG232" s="244"/>
      <c r="CH232" s="244"/>
      <c r="CI232" s="244"/>
      <c r="CJ232" s="244"/>
      <c r="CK232" s="244"/>
      <c r="CL232" s="244"/>
      <c r="CM232" s="244"/>
      <c r="CN232" s="244"/>
      <c r="CO232" s="244"/>
      <c r="CP232" s="244"/>
      <c r="CQ232" s="244"/>
      <c r="CR232" s="244"/>
      <c r="CS232" s="244"/>
      <c r="CT232" s="244"/>
      <c r="CU232" s="244"/>
      <c r="CV232" s="244"/>
      <c r="CW232" s="244"/>
      <c r="CX232" s="244"/>
    </row>
    <row r="233" spans="1:102">
      <c r="A233" s="244"/>
      <c r="B233" s="244"/>
      <c r="C233" s="244"/>
      <c r="D233" s="244"/>
      <c r="E233" s="244"/>
      <c r="F233" s="402"/>
      <c r="G233" s="244"/>
      <c r="H233" s="244"/>
      <c r="I233" s="244"/>
      <c r="J233" s="244"/>
      <c r="K233" s="244"/>
      <c r="L233" s="244"/>
      <c r="M233" s="244"/>
      <c r="N233" s="244"/>
      <c r="O233" s="244"/>
      <c r="P233" s="244"/>
      <c r="Q233" s="244"/>
      <c r="R233" s="244"/>
      <c r="S233" s="244"/>
      <c r="T233" s="244"/>
      <c r="U233" s="244"/>
      <c r="V233" s="244"/>
      <c r="W233" s="244"/>
      <c r="X233" s="244"/>
      <c r="Y233" s="244"/>
      <c r="Z233" s="244"/>
      <c r="AA233" s="244"/>
      <c r="AB233" s="244"/>
      <c r="AC233" s="244"/>
      <c r="AD233" s="244"/>
      <c r="AE233" s="244"/>
      <c r="AF233" s="244"/>
      <c r="AG233" s="244"/>
      <c r="AH233" s="244"/>
      <c r="AI233" s="244"/>
      <c r="AJ233" s="244"/>
      <c r="AK233" s="244"/>
      <c r="AL233" s="244"/>
      <c r="AM233" s="244"/>
      <c r="AN233" s="244"/>
      <c r="AO233" s="244"/>
      <c r="AP233" s="244"/>
      <c r="AQ233" s="244"/>
      <c r="AR233" s="244"/>
      <c r="AS233" s="244"/>
      <c r="AT233" s="244"/>
      <c r="AU233" s="244"/>
      <c r="AV233" s="244"/>
      <c r="AW233" s="244"/>
      <c r="AX233" s="244"/>
      <c r="AY233" s="244"/>
      <c r="AZ233" s="244"/>
      <c r="BA233" s="244"/>
      <c r="BB233" s="244"/>
      <c r="BC233" s="244"/>
      <c r="BD233" s="244"/>
      <c r="BE233" s="244"/>
      <c r="BF233" s="244"/>
      <c r="BG233" s="244"/>
      <c r="BH233" s="244"/>
      <c r="BI233" s="244"/>
      <c r="BJ233" s="244"/>
      <c r="BK233" s="244"/>
      <c r="BL233" s="244"/>
      <c r="BM233" s="244"/>
      <c r="BN233" s="244"/>
      <c r="BO233" s="244"/>
      <c r="BP233" s="244"/>
      <c r="BQ233" s="244"/>
      <c r="BR233" s="244"/>
      <c r="BS233" s="244"/>
      <c r="BT233" s="244"/>
      <c r="BU233" s="244"/>
      <c r="BV233" s="244"/>
      <c r="BW233" s="244"/>
      <c r="BX233" s="244"/>
      <c r="BY233" s="244"/>
      <c r="BZ233" s="244"/>
      <c r="CA233" s="244"/>
      <c r="CB233" s="244"/>
      <c r="CC233" s="244"/>
      <c r="CD233" s="244"/>
      <c r="CE233" s="244"/>
      <c r="CF233" s="244"/>
      <c r="CG233" s="244"/>
      <c r="CH233" s="244"/>
      <c r="CI233" s="244"/>
      <c r="CJ233" s="244"/>
      <c r="CK233" s="244"/>
      <c r="CL233" s="244"/>
      <c r="CM233" s="244"/>
      <c r="CN233" s="244"/>
      <c r="CO233" s="244"/>
      <c r="CP233" s="244"/>
      <c r="CQ233" s="244"/>
      <c r="CR233" s="244"/>
      <c r="CS233" s="244"/>
      <c r="CT233" s="244"/>
      <c r="CU233" s="244"/>
      <c r="CV233" s="244"/>
      <c r="CW233" s="244"/>
      <c r="CX233" s="244"/>
    </row>
    <row r="234" spans="1:102">
      <c r="A234" s="244"/>
      <c r="B234" s="244"/>
      <c r="C234" s="244"/>
      <c r="D234" s="244"/>
      <c r="E234" s="244"/>
      <c r="F234" s="402"/>
      <c r="G234" s="244"/>
      <c r="H234" s="244"/>
      <c r="I234" s="244"/>
      <c r="J234" s="244"/>
      <c r="K234" s="244"/>
      <c r="L234" s="244"/>
      <c r="M234" s="244"/>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244"/>
      <c r="AL234" s="244"/>
      <c r="AM234" s="244"/>
      <c r="AN234" s="244"/>
      <c r="AO234" s="244"/>
      <c r="AP234" s="244"/>
      <c r="AQ234" s="244"/>
      <c r="AR234" s="244"/>
      <c r="AS234" s="244"/>
      <c r="AT234" s="244"/>
      <c r="AU234" s="244"/>
      <c r="AV234" s="244"/>
      <c r="AW234" s="244"/>
      <c r="AX234" s="244"/>
      <c r="AY234" s="244"/>
      <c r="AZ234" s="244"/>
      <c r="BA234" s="244"/>
      <c r="BB234" s="244"/>
      <c r="BC234" s="244"/>
      <c r="BD234" s="244"/>
      <c r="BE234" s="244"/>
      <c r="BF234" s="244"/>
      <c r="BG234" s="244"/>
      <c r="BH234" s="244"/>
      <c r="BI234" s="244"/>
      <c r="BJ234" s="244"/>
      <c r="BK234" s="244"/>
      <c r="BL234" s="244"/>
      <c r="BM234" s="244"/>
      <c r="BN234" s="244"/>
      <c r="BO234" s="244"/>
      <c r="BP234" s="244"/>
      <c r="BQ234" s="244"/>
      <c r="BR234" s="244"/>
      <c r="BS234" s="244"/>
      <c r="BT234" s="244"/>
      <c r="BU234" s="244"/>
      <c r="BV234" s="244"/>
      <c r="BW234" s="244"/>
      <c r="BX234" s="244"/>
      <c r="BY234" s="244"/>
      <c r="BZ234" s="244"/>
      <c r="CA234" s="244"/>
      <c r="CB234" s="244"/>
      <c r="CC234" s="244"/>
      <c r="CD234" s="244"/>
      <c r="CE234" s="244"/>
      <c r="CF234" s="244"/>
      <c r="CG234" s="244"/>
      <c r="CH234" s="244"/>
      <c r="CI234" s="244"/>
      <c r="CJ234" s="244"/>
      <c r="CK234" s="244"/>
      <c r="CL234" s="244"/>
      <c r="CM234" s="244"/>
      <c r="CN234" s="244"/>
      <c r="CO234" s="244"/>
      <c r="CP234" s="244"/>
      <c r="CQ234" s="244"/>
      <c r="CR234" s="244"/>
      <c r="CS234" s="244"/>
      <c r="CT234" s="244"/>
      <c r="CU234" s="244"/>
      <c r="CV234" s="244"/>
      <c r="CW234" s="244"/>
      <c r="CX234" s="244"/>
    </row>
    <row r="235" spans="1:102">
      <c r="A235" s="244"/>
      <c r="B235" s="244"/>
      <c r="C235" s="244"/>
      <c r="D235" s="244"/>
      <c r="E235" s="244"/>
      <c r="F235" s="402"/>
      <c r="G235" s="244"/>
      <c r="H235" s="244"/>
      <c r="I235" s="244"/>
      <c r="J235" s="244"/>
      <c r="K235" s="244"/>
      <c r="L235" s="244"/>
      <c r="M235" s="244"/>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244"/>
      <c r="AL235" s="244"/>
      <c r="AM235" s="244"/>
      <c r="AN235" s="244"/>
      <c r="AO235" s="244"/>
      <c r="AP235" s="244"/>
      <c r="AQ235" s="244"/>
      <c r="AR235" s="244"/>
      <c r="AS235" s="244"/>
      <c r="AT235" s="244"/>
      <c r="AU235" s="244"/>
      <c r="AV235" s="244"/>
      <c r="AW235" s="244"/>
      <c r="AX235" s="244"/>
      <c r="AY235" s="244"/>
      <c r="AZ235" s="244"/>
      <c r="BA235" s="244"/>
      <c r="BB235" s="244"/>
      <c r="BC235" s="244"/>
      <c r="BD235" s="244"/>
      <c r="BE235" s="244"/>
      <c r="BF235" s="244"/>
      <c r="BG235" s="244"/>
      <c r="BH235" s="244"/>
      <c r="BI235" s="244"/>
      <c r="BJ235" s="244"/>
      <c r="BK235" s="244"/>
      <c r="BL235" s="244"/>
      <c r="BM235" s="244"/>
      <c r="BN235" s="244"/>
      <c r="BO235" s="244"/>
      <c r="BP235" s="244"/>
      <c r="BQ235" s="244"/>
      <c r="BR235" s="244"/>
      <c r="BS235" s="244"/>
      <c r="BT235" s="244"/>
      <c r="BU235" s="244"/>
      <c r="BV235" s="244"/>
      <c r="BW235" s="244"/>
      <c r="BX235" s="244"/>
      <c r="BY235" s="244"/>
      <c r="BZ235" s="244"/>
      <c r="CA235" s="244"/>
      <c r="CB235" s="244"/>
      <c r="CC235" s="244"/>
      <c r="CD235" s="244"/>
      <c r="CE235" s="244"/>
      <c r="CF235" s="244"/>
      <c r="CG235" s="244"/>
      <c r="CH235" s="244"/>
      <c r="CI235" s="244"/>
      <c r="CJ235" s="244"/>
      <c r="CK235" s="244"/>
      <c r="CL235" s="244"/>
      <c r="CM235" s="244"/>
      <c r="CN235" s="244"/>
      <c r="CO235" s="244"/>
      <c r="CP235" s="244"/>
      <c r="CQ235" s="244"/>
      <c r="CR235" s="244"/>
      <c r="CS235" s="244"/>
      <c r="CT235" s="244"/>
      <c r="CU235" s="244"/>
      <c r="CV235" s="244"/>
      <c r="CW235" s="244"/>
      <c r="CX235" s="244"/>
    </row>
    <row r="236" spans="1:102">
      <c r="A236" s="244"/>
      <c r="B236" s="244"/>
      <c r="C236" s="244"/>
      <c r="D236" s="244"/>
      <c r="E236" s="244"/>
      <c r="F236" s="402"/>
      <c r="G236" s="244"/>
      <c r="H236" s="244"/>
      <c r="I236" s="244"/>
      <c r="J236" s="244"/>
      <c r="K236" s="244"/>
      <c r="L236" s="244"/>
      <c r="M236" s="244"/>
      <c r="N236" s="244"/>
      <c r="O236" s="244"/>
      <c r="P236" s="244"/>
      <c r="Q236" s="244"/>
      <c r="R236" s="244"/>
      <c r="S236" s="244"/>
      <c r="T236" s="244"/>
      <c r="U236" s="244"/>
      <c r="V236" s="244"/>
      <c r="W236" s="244"/>
      <c r="X236" s="244"/>
      <c r="Y236" s="244"/>
      <c r="Z236" s="244"/>
      <c r="AA236" s="244"/>
      <c r="AB236" s="244"/>
      <c r="AC236" s="244"/>
      <c r="AD236" s="244"/>
      <c r="AE236" s="244"/>
      <c r="AF236" s="244"/>
      <c r="AG236" s="244"/>
      <c r="AH236" s="244"/>
      <c r="AI236" s="244"/>
      <c r="AJ236" s="244"/>
      <c r="AK236" s="244"/>
      <c r="AL236" s="244"/>
      <c r="AM236" s="244"/>
      <c r="AN236" s="244"/>
      <c r="AO236" s="244"/>
      <c r="AP236" s="244"/>
      <c r="AQ236" s="244"/>
      <c r="AR236" s="244"/>
      <c r="AS236" s="244"/>
      <c r="AT236" s="244"/>
      <c r="AU236" s="244"/>
      <c r="AV236" s="244"/>
      <c r="AW236" s="244"/>
      <c r="AX236" s="244"/>
      <c r="AY236" s="244"/>
      <c r="AZ236" s="244"/>
      <c r="BA236" s="244"/>
      <c r="BB236" s="244"/>
      <c r="BC236" s="244"/>
      <c r="BD236" s="244"/>
      <c r="BE236" s="244"/>
      <c r="BF236" s="244"/>
      <c r="BG236" s="244"/>
      <c r="BH236" s="244"/>
      <c r="BI236" s="244"/>
      <c r="BJ236" s="244"/>
      <c r="BK236" s="244"/>
      <c r="BL236" s="244"/>
      <c r="BM236" s="244"/>
      <c r="BN236" s="244"/>
      <c r="BO236" s="244"/>
      <c r="BP236" s="244"/>
      <c r="BQ236" s="244"/>
      <c r="BR236" s="244"/>
      <c r="BS236" s="244"/>
      <c r="BT236" s="244"/>
      <c r="BU236" s="244"/>
      <c r="BV236" s="244"/>
      <c r="BW236" s="244"/>
      <c r="BX236" s="244"/>
      <c r="BY236" s="244"/>
      <c r="BZ236" s="244"/>
      <c r="CA236" s="244"/>
      <c r="CB236" s="244"/>
      <c r="CC236" s="244"/>
      <c r="CD236" s="244"/>
      <c r="CE236" s="244"/>
      <c r="CF236" s="244"/>
      <c r="CG236" s="244"/>
      <c r="CH236" s="244"/>
      <c r="CI236" s="244"/>
      <c r="CJ236" s="244"/>
      <c r="CK236" s="244"/>
      <c r="CL236" s="244"/>
      <c r="CM236" s="244"/>
      <c r="CN236" s="244"/>
      <c r="CO236" s="244"/>
      <c r="CP236" s="244"/>
      <c r="CQ236" s="244"/>
      <c r="CR236" s="244"/>
      <c r="CS236" s="244"/>
      <c r="CT236" s="244"/>
      <c r="CU236" s="244"/>
      <c r="CV236" s="244"/>
      <c r="CW236" s="244"/>
      <c r="CX236" s="244"/>
    </row>
    <row r="237" spans="1:102">
      <c r="A237" s="244"/>
      <c r="B237" s="244"/>
      <c r="C237" s="244"/>
      <c r="D237" s="244"/>
      <c r="E237" s="244"/>
      <c r="F237" s="402"/>
      <c r="G237" s="244"/>
      <c r="H237" s="244"/>
      <c r="I237" s="244"/>
      <c r="J237" s="244"/>
      <c r="K237" s="244"/>
      <c r="L237" s="244"/>
      <c r="M237" s="244"/>
      <c r="N237" s="244"/>
      <c r="O237" s="244"/>
      <c r="P237" s="244"/>
      <c r="Q237" s="244"/>
      <c r="R237" s="244"/>
      <c r="S237" s="244"/>
      <c r="T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244"/>
      <c r="AU237" s="244"/>
      <c r="AV237" s="244"/>
      <c r="AW237" s="244"/>
      <c r="AX237" s="244"/>
      <c r="AY237" s="244"/>
      <c r="AZ237" s="244"/>
      <c r="BA237" s="244"/>
      <c r="BB237" s="244"/>
      <c r="BC237" s="244"/>
      <c r="BD237" s="244"/>
      <c r="BE237" s="244"/>
      <c r="BF237" s="244"/>
      <c r="BG237" s="244"/>
      <c r="BH237" s="244"/>
      <c r="BI237" s="244"/>
      <c r="BJ237" s="244"/>
      <c r="BK237" s="244"/>
      <c r="BL237" s="244"/>
      <c r="BM237" s="244"/>
      <c r="BN237" s="244"/>
      <c r="BO237" s="244"/>
      <c r="BP237" s="244"/>
      <c r="BQ237" s="244"/>
      <c r="BR237" s="244"/>
      <c r="BS237" s="244"/>
      <c r="BT237" s="244"/>
      <c r="BU237" s="244"/>
      <c r="BV237" s="244"/>
      <c r="BW237" s="244"/>
      <c r="BX237" s="244"/>
      <c r="BY237" s="244"/>
      <c r="BZ237" s="244"/>
      <c r="CA237" s="244"/>
      <c r="CB237" s="244"/>
      <c r="CC237" s="244"/>
      <c r="CD237" s="244"/>
      <c r="CE237" s="244"/>
      <c r="CF237" s="244"/>
      <c r="CG237" s="244"/>
      <c r="CH237" s="244"/>
      <c r="CI237" s="244"/>
      <c r="CJ237" s="244"/>
      <c r="CK237" s="244"/>
      <c r="CL237" s="244"/>
      <c r="CM237" s="244"/>
      <c r="CN237" s="244"/>
      <c r="CO237" s="244"/>
      <c r="CP237" s="244"/>
      <c r="CQ237" s="244"/>
      <c r="CR237" s="244"/>
      <c r="CS237" s="244"/>
      <c r="CT237" s="244"/>
      <c r="CU237" s="244"/>
      <c r="CV237" s="244"/>
      <c r="CW237" s="244"/>
      <c r="CX237" s="244"/>
    </row>
    <row r="238" spans="1:102">
      <c r="A238" s="244"/>
      <c r="B238" s="244"/>
      <c r="C238" s="244"/>
      <c r="D238" s="244"/>
      <c r="E238" s="244"/>
      <c r="F238" s="402"/>
      <c r="G238" s="244"/>
      <c r="H238" s="244"/>
      <c r="I238" s="244"/>
      <c r="J238" s="244"/>
      <c r="K238" s="244"/>
      <c r="L238" s="244"/>
      <c r="M238" s="244"/>
      <c r="N238" s="244"/>
      <c r="O238" s="244"/>
      <c r="P238" s="244"/>
      <c r="Q238" s="244"/>
      <c r="R238" s="244"/>
      <c r="S238" s="244"/>
      <c r="T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244"/>
      <c r="AU238" s="244"/>
      <c r="AV238" s="244"/>
      <c r="AW238" s="244"/>
      <c r="AX238" s="244"/>
      <c r="AY238" s="244"/>
      <c r="AZ238" s="244"/>
      <c r="BA238" s="244"/>
      <c r="BB238" s="244"/>
      <c r="BC238" s="244"/>
      <c r="BD238" s="244"/>
      <c r="BE238" s="244"/>
      <c r="BF238" s="244"/>
      <c r="BG238" s="244"/>
      <c r="BH238" s="244"/>
      <c r="BI238" s="244"/>
      <c r="BJ238" s="244"/>
      <c r="BK238" s="244"/>
      <c r="BL238" s="244"/>
      <c r="BM238" s="244"/>
      <c r="BN238" s="244"/>
      <c r="BO238" s="244"/>
      <c r="BP238" s="244"/>
      <c r="BQ238" s="244"/>
      <c r="BR238" s="244"/>
      <c r="BS238" s="244"/>
      <c r="BT238" s="244"/>
      <c r="BU238" s="244"/>
      <c r="BV238" s="244"/>
      <c r="BW238" s="244"/>
      <c r="BX238" s="244"/>
      <c r="BY238" s="244"/>
      <c r="BZ238" s="244"/>
      <c r="CA238" s="244"/>
      <c r="CB238" s="244"/>
      <c r="CC238" s="244"/>
      <c r="CD238" s="244"/>
      <c r="CE238" s="244"/>
      <c r="CF238" s="244"/>
      <c r="CG238" s="244"/>
      <c r="CH238" s="244"/>
      <c r="CI238" s="244"/>
      <c r="CJ238" s="244"/>
      <c r="CK238" s="244"/>
      <c r="CL238" s="244"/>
      <c r="CM238" s="244"/>
      <c r="CN238" s="244"/>
      <c r="CO238" s="244"/>
      <c r="CP238" s="244"/>
      <c r="CQ238" s="244"/>
      <c r="CR238" s="244"/>
      <c r="CS238" s="244"/>
      <c r="CT238" s="244"/>
      <c r="CU238" s="244"/>
      <c r="CV238" s="244"/>
      <c r="CW238" s="244"/>
      <c r="CX238" s="244"/>
    </row>
    <row r="239" spans="1:102" ht="23.25" customHeight="1">
      <c r="A239" s="244"/>
      <c r="B239" s="244"/>
      <c r="C239" s="244"/>
      <c r="D239" s="244"/>
      <c r="E239" s="244"/>
      <c r="F239" s="402"/>
      <c r="G239" s="244"/>
      <c r="H239" s="244"/>
      <c r="I239" s="244"/>
      <c r="J239" s="244"/>
      <c r="K239" s="244"/>
      <c r="L239" s="244"/>
      <c r="M239" s="244"/>
      <c r="N239" s="244"/>
      <c r="O239" s="244"/>
      <c r="P239" s="244"/>
      <c r="Q239" s="244"/>
      <c r="R239" s="244"/>
      <c r="S239" s="244"/>
      <c r="T239" s="244"/>
      <c r="U239" s="244"/>
      <c r="V239" s="244"/>
      <c r="W239" s="244"/>
      <c r="X239" s="244"/>
      <c r="Y239" s="244"/>
      <c r="Z239" s="244"/>
      <c r="AA239" s="244"/>
      <c r="AB239" s="244"/>
      <c r="AC239" s="244"/>
      <c r="AD239" s="244"/>
      <c r="AE239" s="244"/>
      <c r="AF239" s="244"/>
      <c r="AG239" s="244"/>
      <c r="AH239" s="244"/>
      <c r="AI239" s="244"/>
      <c r="AJ239" s="244"/>
      <c r="AK239" s="244"/>
      <c r="AL239" s="244"/>
      <c r="AM239" s="244"/>
      <c r="AN239" s="244"/>
      <c r="AO239" s="244"/>
      <c r="AP239" s="244"/>
      <c r="AQ239" s="244"/>
      <c r="AR239" s="244"/>
      <c r="AS239" s="244"/>
      <c r="AT239" s="244"/>
      <c r="AU239" s="244"/>
      <c r="AV239" s="244"/>
      <c r="AW239" s="244"/>
      <c r="AX239" s="244"/>
      <c r="AY239" s="244"/>
      <c r="AZ239" s="244"/>
      <c r="BA239" s="244"/>
      <c r="BB239" s="244"/>
      <c r="BC239" s="244"/>
      <c r="BD239" s="244"/>
      <c r="BE239" s="244"/>
      <c r="BF239" s="244"/>
      <c r="BG239" s="244"/>
      <c r="BH239" s="244"/>
      <c r="BI239" s="244"/>
      <c r="BJ239" s="244"/>
      <c r="BK239" s="244"/>
      <c r="BL239" s="244"/>
      <c r="BM239" s="244"/>
      <c r="BN239" s="244"/>
      <c r="BO239" s="244"/>
      <c r="BP239" s="244"/>
      <c r="BQ239" s="244"/>
      <c r="BR239" s="244"/>
      <c r="BS239" s="244"/>
      <c r="BT239" s="244"/>
      <c r="BU239" s="244"/>
      <c r="BV239" s="244"/>
      <c r="BW239" s="244"/>
      <c r="BX239" s="244"/>
      <c r="BY239" s="244"/>
      <c r="BZ239" s="244"/>
      <c r="CA239" s="244"/>
      <c r="CB239" s="244"/>
      <c r="CC239" s="244"/>
      <c r="CD239" s="244"/>
      <c r="CE239" s="244"/>
      <c r="CF239" s="244"/>
      <c r="CG239" s="244"/>
      <c r="CH239" s="244"/>
      <c r="CI239" s="244"/>
      <c r="CJ239" s="244"/>
      <c r="CK239" s="244"/>
      <c r="CL239" s="244"/>
      <c r="CM239" s="244"/>
      <c r="CN239" s="244"/>
      <c r="CO239" s="244"/>
      <c r="CP239" s="244"/>
      <c r="CQ239" s="244"/>
      <c r="CR239" s="244"/>
      <c r="CS239" s="244"/>
      <c r="CT239" s="244"/>
      <c r="CU239" s="244"/>
      <c r="CV239" s="244"/>
      <c r="CW239" s="244"/>
      <c r="CX239" s="244"/>
    </row>
    <row r="240" spans="1:102">
      <c r="A240" s="244"/>
      <c r="B240" s="244"/>
      <c r="C240" s="244"/>
      <c r="D240" s="244"/>
      <c r="E240" s="244"/>
      <c r="F240" s="402"/>
      <c r="G240" s="244"/>
      <c r="H240" s="244"/>
      <c r="I240" s="244"/>
      <c r="J240" s="244"/>
      <c r="K240" s="244"/>
      <c r="L240" s="244"/>
      <c r="M240" s="244"/>
      <c r="N240" s="244"/>
      <c r="O240" s="244"/>
      <c r="P240" s="244"/>
      <c r="Q240" s="244"/>
      <c r="R240" s="244"/>
      <c r="S240" s="244"/>
      <c r="T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4"/>
      <c r="AP240" s="244"/>
      <c r="AQ240" s="244"/>
      <c r="AR240" s="244"/>
      <c r="AS240" s="244"/>
      <c r="AT240" s="244"/>
      <c r="AU240" s="244"/>
      <c r="AV240" s="244"/>
      <c r="AW240" s="244"/>
      <c r="AX240" s="244"/>
      <c r="AY240" s="244"/>
      <c r="AZ240" s="244"/>
      <c r="BA240" s="244"/>
      <c r="BB240" s="244"/>
      <c r="BC240" s="244"/>
      <c r="BD240" s="244"/>
      <c r="BE240" s="244"/>
      <c r="BF240" s="244"/>
      <c r="BG240" s="244"/>
      <c r="BH240" s="244"/>
      <c r="BI240" s="244"/>
      <c r="BJ240" s="244"/>
      <c r="BK240" s="244"/>
      <c r="BL240" s="244"/>
      <c r="BM240" s="244"/>
      <c r="BN240" s="244"/>
      <c r="BO240" s="244"/>
      <c r="BP240" s="244"/>
      <c r="BQ240" s="244"/>
      <c r="BR240" s="244"/>
      <c r="BS240" s="244"/>
      <c r="BT240" s="244"/>
      <c r="BU240" s="244"/>
      <c r="BV240" s="244"/>
      <c r="BW240" s="244"/>
      <c r="BX240" s="244"/>
      <c r="BY240" s="244"/>
      <c r="BZ240" s="244"/>
      <c r="CA240" s="244"/>
      <c r="CB240" s="244"/>
      <c r="CC240" s="244"/>
      <c r="CD240" s="244"/>
      <c r="CE240" s="244"/>
      <c r="CF240" s="244"/>
      <c r="CG240" s="244"/>
      <c r="CH240" s="244"/>
      <c r="CI240" s="244"/>
      <c r="CJ240" s="244"/>
      <c r="CK240" s="244"/>
      <c r="CL240" s="244"/>
      <c r="CM240" s="244"/>
      <c r="CN240" s="244"/>
      <c r="CO240" s="244"/>
      <c r="CP240" s="244"/>
      <c r="CQ240" s="244"/>
      <c r="CR240" s="244"/>
      <c r="CS240" s="244"/>
      <c r="CT240" s="244"/>
      <c r="CU240" s="244"/>
      <c r="CV240" s="244"/>
      <c r="CW240" s="244"/>
      <c r="CX240" s="244"/>
    </row>
    <row r="241" spans="1:102">
      <c r="A241" s="244"/>
      <c r="B241" s="244"/>
      <c r="C241" s="244"/>
      <c r="D241" s="244"/>
      <c r="E241" s="244"/>
      <c r="F241" s="402"/>
      <c r="G241" s="244"/>
      <c r="H241" s="244"/>
      <c r="I241" s="244"/>
      <c r="J241" s="244"/>
      <c r="K241" s="244"/>
      <c r="L241" s="244"/>
      <c r="M241" s="244"/>
      <c r="N241" s="244"/>
      <c r="O241" s="244"/>
      <c r="P241" s="244"/>
      <c r="Q241" s="244"/>
      <c r="R241" s="244"/>
      <c r="S241" s="244"/>
      <c r="T241" s="244"/>
      <c r="U241" s="244"/>
      <c r="V241" s="244"/>
      <c r="W241" s="244"/>
      <c r="X241" s="244"/>
      <c r="Y241" s="244"/>
      <c r="Z241" s="244"/>
      <c r="AA241" s="244"/>
      <c r="AB241" s="244"/>
      <c r="AC241" s="244"/>
      <c r="AD241" s="244"/>
      <c r="AE241" s="244"/>
      <c r="AF241" s="244"/>
      <c r="AG241" s="244"/>
      <c r="AH241" s="244"/>
      <c r="AI241" s="244"/>
      <c r="AJ241" s="244"/>
      <c r="AK241" s="244"/>
      <c r="AL241" s="244"/>
      <c r="AM241" s="244"/>
      <c r="AN241" s="244"/>
      <c r="AO241" s="244"/>
      <c r="AP241" s="244"/>
      <c r="AQ241" s="244"/>
      <c r="AR241" s="244"/>
      <c r="AS241" s="244"/>
      <c r="AT241" s="244"/>
      <c r="AU241" s="244"/>
      <c r="AV241" s="244"/>
      <c r="AW241" s="244"/>
      <c r="AX241" s="244"/>
      <c r="AY241" s="244"/>
      <c r="AZ241" s="244"/>
      <c r="BA241" s="244"/>
      <c r="BB241" s="244"/>
      <c r="BC241" s="244"/>
      <c r="BD241" s="244"/>
      <c r="BE241" s="244"/>
      <c r="BF241" s="244"/>
      <c r="BG241" s="244"/>
      <c r="BH241" s="244"/>
      <c r="BI241" s="244"/>
      <c r="BJ241" s="244"/>
      <c r="BK241" s="244"/>
      <c r="BL241" s="244"/>
      <c r="BM241" s="244"/>
      <c r="BN241" s="244"/>
      <c r="BO241" s="244"/>
      <c r="BP241" s="244"/>
      <c r="BQ241" s="244"/>
      <c r="BR241" s="244"/>
      <c r="BS241" s="244"/>
      <c r="BT241" s="244"/>
      <c r="BU241" s="244"/>
      <c r="BV241" s="244"/>
      <c r="BW241" s="244"/>
      <c r="BX241" s="244"/>
      <c r="BY241" s="244"/>
      <c r="BZ241" s="244"/>
      <c r="CA241" s="244"/>
      <c r="CB241" s="244"/>
      <c r="CC241" s="244"/>
      <c r="CD241" s="244"/>
      <c r="CE241" s="244"/>
      <c r="CF241" s="244"/>
      <c r="CG241" s="244"/>
      <c r="CH241" s="244"/>
      <c r="CI241" s="244"/>
      <c r="CJ241" s="244"/>
      <c r="CK241" s="244"/>
      <c r="CL241" s="244"/>
      <c r="CM241" s="244"/>
      <c r="CN241" s="244"/>
      <c r="CO241" s="244"/>
      <c r="CP241" s="244"/>
      <c r="CQ241" s="244"/>
      <c r="CR241" s="244"/>
      <c r="CS241" s="244"/>
      <c r="CT241" s="244"/>
      <c r="CU241" s="244"/>
      <c r="CV241" s="244"/>
      <c r="CW241" s="244"/>
      <c r="CX241" s="244"/>
    </row>
    <row r="242" spans="1:102">
      <c r="A242" s="244"/>
      <c r="B242" s="244"/>
      <c r="C242" s="244"/>
      <c r="D242" s="244"/>
      <c r="E242" s="244"/>
      <c r="F242" s="402"/>
      <c r="G242" s="244"/>
      <c r="H242" s="244"/>
      <c r="I242" s="244"/>
      <c r="J242" s="244"/>
      <c r="K242" s="244"/>
      <c r="L242" s="244"/>
      <c r="M242" s="244"/>
      <c r="N242" s="244"/>
      <c r="O242" s="244"/>
      <c r="P242" s="244"/>
      <c r="Q242" s="244"/>
      <c r="R242" s="244"/>
      <c r="S242" s="244"/>
      <c r="T242" s="244"/>
      <c r="U242" s="244"/>
      <c r="V242" s="244"/>
      <c r="W242" s="244"/>
      <c r="X242" s="244"/>
      <c r="Y242" s="244"/>
      <c r="Z242" s="244"/>
      <c r="AA242" s="244"/>
      <c r="AB242" s="244"/>
      <c r="AC242" s="244"/>
      <c r="AD242" s="244"/>
      <c r="AE242" s="244"/>
      <c r="AF242" s="244"/>
      <c r="AG242" s="244"/>
      <c r="AH242" s="244"/>
      <c r="AI242" s="244"/>
      <c r="AJ242" s="244"/>
      <c r="AK242" s="244"/>
      <c r="AL242" s="244"/>
      <c r="AM242" s="244"/>
      <c r="AN242" s="244"/>
      <c r="AO242" s="244"/>
      <c r="AP242" s="244"/>
      <c r="AQ242" s="244"/>
      <c r="AR242" s="244"/>
      <c r="AS242" s="244"/>
      <c r="AT242" s="244"/>
      <c r="AU242" s="244"/>
      <c r="AV242" s="244"/>
      <c r="AW242" s="244"/>
      <c r="AX242" s="244"/>
      <c r="AY242" s="244"/>
      <c r="AZ242" s="244"/>
      <c r="BA242" s="244"/>
      <c r="BB242" s="244"/>
      <c r="BC242" s="244"/>
      <c r="BD242" s="244"/>
      <c r="BE242" s="244"/>
      <c r="BF242" s="244"/>
      <c r="BG242" s="244"/>
      <c r="BH242" s="244"/>
      <c r="BI242" s="244"/>
      <c r="BJ242" s="244"/>
      <c r="BK242" s="244"/>
      <c r="BL242" s="244"/>
      <c r="BM242" s="244"/>
      <c r="BN242" s="244"/>
      <c r="BO242" s="244"/>
      <c r="BP242" s="244"/>
      <c r="BQ242" s="244"/>
      <c r="BR242" s="244"/>
      <c r="BS242" s="244"/>
      <c r="BT242" s="244"/>
      <c r="BU242" s="244"/>
      <c r="BV242" s="244"/>
      <c r="BW242" s="244"/>
      <c r="BX242" s="244"/>
      <c r="BY242" s="244"/>
      <c r="BZ242" s="244"/>
      <c r="CA242" s="244"/>
      <c r="CB242" s="244"/>
      <c r="CC242" s="244"/>
      <c r="CD242" s="244"/>
      <c r="CE242" s="244"/>
      <c r="CF242" s="244"/>
      <c r="CG242" s="244"/>
      <c r="CH242" s="244"/>
      <c r="CI242" s="244"/>
      <c r="CJ242" s="244"/>
      <c r="CK242" s="244"/>
      <c r="CL242" s="244"/>
      <c r="CM242" s="244"/>
      <c r="CN242" s="244"/>
      <c r="CO242" s="244"/>
      <c r="CP242" s="244"/>
      <c r="CQ242" s="244"/>
      <c r="CR242" s="244"/>
      <c r="CS242" s="244"/>
      <c r="CT242" s="244"/>
      <c r="CU242" s="244"/>
      <c r="CV242" s="244"/>
      <c r="CW242" s="244"/>
      <c r="CX242" s="244"/>
    </row>
    <row r="243" spans="1:102">
      <c r="A243" s="244"/>
      <c r="B243" s="244"/>
      <c r="C243" s="244"/>
      <c r="D243" s="244"/>
      <c r="E243" s="244"/>
      <c r="F243" s="402"/>
      <c r="G243" s="244"/>
      <c r="H243" s="244"/>
      <c r="I243" s="244"/>
      <c r="J243" s="244"/>
      <c r="K243" s="244"/>
      <c r="L243" s="244"/>
      <c r="M243" s="244"/>
      <c r="N243" s="244"/>
      <c r="O243" s="244"/>
      <c r="P243" s="244"/>
      <c r="Q243" s="244"/>
      <c r="R243" s="244"/>
      <c r="S243" s="244"/>
      <c r="T243" s="244"/>
      <c r="U243" s="244"/>
      <c r="V243" s="244"/>
      <c r="W243" s="244"/>
      <c r="X243" s="244"/>
      <c r="Y243" s="244"/>
      <c r="Z243" s="244"/>
      <c r="AA243" s="244"/>
      <c r="AB243" s="244"/>
      <c r="AC243" s="244"/>
      <c r="AD243" s="244"/>
      <c r="AE243" s="244"/>
      <c r="AF243" s="244"/>
      <c r="AG243" s="244"/>
      <c r="AH243" s="244"/>
      <c r="AI243" s="244"/>
      <c r="AJ243" s="244"/>
      <c r="AK243" s="244"/>
      <c r="AL243" s="244"/>
      <c r="AM243" s="244"/>
      <c r="AN243" s="244"/>
      <c r="AO243" s="244"/>
      <c r="AP243" s="244"/>
      <c r="AQ243" s="244"/>
      <c r="AR243" s="244"/>
      <c r="AS243" s="244"/>
      <c r="AT243" s="244"/>
      <c r="AU243" s="244"/>
      <c r="AV243" s="244"/>
      <c r="AW243" s="244"/>
      <c r="AX243" s="244"/>
      <c r="AY243" s="244"/>
      <c r="AZ243" s="244"/>
      <c r="BA243" s="244"/>
      <c r="BB243" s="244"/>
      <c r="BC243" s="244"/>
      <c r="BD243" s="244"/>
      <c r="BE243" s="244"/>
      <c r="BF243" s="244"/>
      <c r="BG243" s="244"/>
      <c r="BH243" s="244"/>
      <c r="BI243" s="244"/>
      <c r="BJ243" s="244"/>
      <c r="BK243" s="244"/>
      <c r="BL243" s="244"/>
      <c r="BM243" s="244"/>
      <c r="BN243" s="244"/>
      <c r="BO243" s="244"/>
      <c r="BP243" s="244"/>
      <c r="BQ243" s="244"/>
      <c r="BR243" s="244"/>
      <c r="BS243" s="244"/>
      <c r="BT243" s="244"/>
      <c r="BU243" s="244"/>
      <c r="BV243" s="244"/>
      <c r="BW243" s="244"/>
      <c r="BX243" s="244"/>
      <c r="BY243" s="244"/>
      <c r="BZ243" s="244"/>
      <c r="CA243" s="244"/>
      <c r="CB243" s="244"/>
      <c r="CC243" s="244"/>
      <c r="CD243" s="244"/>
      <c r="CE243" s="244"/>
      <c r="CF243" s="244"/>
      <c r="CG243" s="244"/>
      <c r="CH243" s="244"/>
      <c r="CI243" s="244"/>
      <c r="CJ243" s="244"/>
      <c r="CK243" s="244"/>
      <c r="CL243" s="244"/>
      <c r="CM243" s="244"/>
      <c r="CN243" s="244"/>
      <c r="CO243" s="244"/>
      <c r="CP243" s="244"/>
      <c r="CQ243" s="244"/>
      <c r="CR243" s="244"/>
      <c r="CS243" s="244"/>
      <c r="CT243" s="244"/>
      <c r="CU243" s="244"/>
      <c r="CV243" s="244"/>
      <c r="CW243" s="244"/>
      <c r="CX243" s="244"/>
    </row>
    <row r="244" spans="1:102">
      <c r="A244" s="244"/>
      <c r="B244" s="244"/>
      <c r="C244" s="244"/>
      <c r="D244" s="244"/>
      <c r="E244" s="244"/>
      <c r="F244" s="402"/>
      <c r="G244" s="244"/>
      <c r="H244" s="244"/>
      <c r="I244" s="244"/>
      <c r="J244" s="244"/>
      <c r="K244" s="244"/>
      <c r="L244" s="244"/>
      <c r="M244" s="244"/>
      <c r="N244" s="244"/>
      <c r="O244" s="244"/>
      <c r="P244" s="244"/>
      <c r="Q244" s="244"/>
      <c r="R244" s="244"/>
      <c r="S244" s="244"/>
      <c r="T244" s="244"/>
      <c r="U244" s="244"/>
      <c r="V244" s="244"/>
      <c r="W244" s="244"/>
      <c r="X244" s="244"/>
      <c r="Y244" s="244"/>
      <c r="Z244" s="244"/>
      <c r="AA244" s="244"/>
      <c r="AB244" s="244"/>
      <c r="AC244" s="244"/>
      <c r="AD244" s="244"/>
      <c r="AE244" s="244"/>
      <c r="AF244" s="244"/>
      <c r="AG244" s="244"/>
      <c r="AH244" s="244"/>
      <c r="AI244" s="244"/>
      <c r="AJ244" s="244"/>
      <c r="AK244" s="244"/>
      <c r="AL244" s="244"/>
      <c r="AM244" s="244"/>
      <c r="AN244" s="244"/>
      <c r="AO244" s="244"/>
      <c r="AP244" s="244"/>
      <c r="AQ244" s="244"/>
      <c r="AR244" s="244"/>
      <c r="AS244" s="244"/>
      <c r="AT244" s="244"/>
      <c r="AU244" s="244"/>
      <c r="AV244" s="244"/>
      <c r="AW244" s="244"/>
      <c r="AX244" s="244"/>
      <c r="AY244" s="244"/>
      <c r="AZ244" s="244"/>
      <c r="BA244" s="244"/>
      <c r="BB244" s="244"/>
      <c r="BC244" s="244"/>
      <c r="BD244" s="244"/>
      <c r="BE244" s="244"/>
      <c r="BF244" s="244"/>
      <c r="BG244" s="244"/>
      <c r="BH244" s="244"/>
      <c r="BI244" s="244"/>
      <c r="BJ244" s="244"/>
      <c r="BK244" s="244"/>
      <c r="BL244" s="244"/>
      <c r="BM244" s="244"/>
      <c r="BN244" s="244"/>
      <c r="BO244" s="244"/>
      <c r="BP244" s="244"/>
      <c r="BQ244" s="244"/>
      <c r="BR244" s="244"/>
      <c r="BS244" s="244"/>
      <c r="BT244" s="244"/>
      <c r="BU244" s="244"/>
      <c r="BV244" s="244"/>
      <c r="BW244" s="244"/>
      <c r="BX244" s="244"/>
      <c r="BY244" s="244"/>
      <c r="BZ244" s="244"/>
      <c r="CA244" s="244"/>
      <c r="CB244" s="244"/>
      <c r="CC244" s="244"/>
      <c r="CD244" s="244"/>
      <c r="CE244" s="244"/>
      <c r="CF244" s="244"/>
      <c r="CG244" s="244"/>
      <c r="CH244" s="244"/>
      <c r="CI244" s="244"/>
      <c r="CJ244" s="244"/>
      <c r="CK244" s="244"/>
      <c r="CL244" s="244"/>
      <c r="CM244" s="244"/>
      <c r="CN244" s="244"/>
      <c r="CO244" s="244"/>
      <c r="CP244" s="244"/>
      <c r="CQ244" s="244"/>
      <c r="CR244" s="244"/>
      <c r="CS244" s="244"/>
      <c r="CT244" s="244"/>
      <c r="CU244" s="244"/>
      <c r="CV244" s="244"/>
      <c r="CW244" s="244"/>
      <c r="CX244" s="244"/>
    </row>
    <row r="245" spans="1:102">
      <c r="A245" s="244"/>
      <c r="B245" s="244"/>
      <c r="C245" s="244"/>
      <c r="D245" s="244"/>
      <c r="E245" s="244"/>
      <c r="F245" s="402"/>
      <c r="G245" s="244"/>
      <c r="H245" s="244"/>
      <c r="I245" s="244"/>
      <c r="J245" s="244"/>
      <c r="K245" s="244"/>
      <c r="L245" s="244"/>
      <c r="M245" s="244"/>
      <c r="N245" s="244"/>
      <c r="O245" s="244"/>
      <c r="P245" s="244"/>
      <c r="Q245" s="244"/>
      <c r="R245" s="244"/>
      <c r="S245" s="244"/>
      <c r="T245" s="244"/>
      <c r="U245" s="244"/>
      <c r="V245" s="244"/>
      <c r="W245" s="244"/>
      <c r="X245" s="244"/>
      <c r="Y245" s="244"/>
      <c r="Z245" s="244"/>
      <c r="AA245" s="244"/>
      <c r="AB245" s="244"/>
      <c r="AC245" s="244"/>
      <c r="AD245" s="244"/>
      <c r="AE245" s="244"/>
      <c r="AF245" s="244"/>
      <c r="AG245" s="244"/>
      <c r="AH245" s="244"/>
      <c r="AI245" s="244"/>
      <c r="AJ245" s="244"/>
      <c r="AK245" s="244"/>
      <c r="AL245" s="244"/>
      <c r="AM245" s="244"/>
      <c r="AN245" s="244"/>
      <c r="AO245" s="244"/>
      <c r="AP245" s="244"/>
      <c r="AQ245" s="244"/>
      <c r="AR245" s="244"/>
      <c r="AS245" s="244"/>
      <c r="AT245" s="244"/>
      <c r="AU245" s="244"/>
      <c r="AV245" s="244"/>
      <c r="AW245" s="244"/>
      <c r="AX245" s="244"/>
      <c r="AY245" s="244"/>
      <c r="AZ245" s="244"/>
      <c r="BA245" s="244"/>
      <c r="BB245" s="244"/>
      <c r="BC245" s="244"/>
      <c r="BD245" s="244"/>
      <c r="BE245" s="244"/>
      <c r="BF245" s="244"/>
      <c r="BG245" s="244"/>
      <c r="BH245" s="244"/>
      <c r="BI245" s="244"/>
      <c r="BJ245" s="244"/>
      <c r="BK245" s="244"/>
      <c r="BL245" s="244"/>
      <c r="BM245" s="244"/>
      <c r="BN245" s="244"/>
      <c r="BO245" s="244"/>
      <c r="BP245" s="244"/>
      <c r="BQ245" s="244"/>
      <c r="BR245" s="244"/>
      <c r="BS245" s="244"/>
      <c r="BT245" s="244"/>
      <c r="BU245" s="244"/>
      <c r="BV245" s="244"/>
      <c r="BW245" s="244"/>
      <c r="BX245" s="244"/>
      <c r="BY245" s="244"/>
      <c r="BZ245" s="244"/>
      <c r="CA245" s="244"/>
      <c r="CB245" s="244"/>
      <c r="CC245" s="244"/>
      <c r="CD245" s="244"/>
      <c r="CE245" s="244"/>
      <c r="CF245" s="244"/>
      <c r="CG245" s="244"/>
      <c r="CH245" s="244"/>
      <c r="CI245" s="244"/>
      <c r="CJ245" s="244"/>
      <c r="CK245" s="244"/>
      <c r="CL245" s="244"/>
      <c r="CM245" s="244"/>
      <c r="CN245" s="244"/>
      <c r="CO245" s="244"/>
      <c r="CP245" s="244"/>
      <c r="CQ245" s="244"/>
      <c r="CR245" s="244"/>
      <c r="CS245" s="244"/>
      <c r="CT245" s="244"/>
      <c r="CU245" s="244"/>
      <c r="CV245" s="244"/>
      <c r="CW245" s="244"/>
      <c r="CX245" s="244"/>
    </row>
    <row r="246" spans="1:102">
      <c r="A246" s="244"/>
      <c r="B246" s="244"/>
      <c r="C246" s="244"/>
      <c r="D246" s="244"/>
      <c r="E246" s="244"/>
      <c r="F246" s="402"/>
      <c r="G246" s="244"/>
      <c r="H246" s="244"/>
      <c r="I246" s="244"/>
      <c r="J246" s="244"/>
      <c r="K246" s="244"/>
      <c r="L246" s="244"/>
      <c r="M246" s="244"/>
      <c r="N246" s="244"/>
      <c r="O246" s="244"/>
      <c r="P246" s="244"/>
      <c r="Q246" s="244"/>
      <c r="R246" s="244"/>
      <c r="S246" s="244"/>
      <c r="T246" s="244"/>
      <c r="U246" s="244"/>
      <c r="V246" s="244"/>
      <c r="W246" s="244"/>
      <c r="X246" s="244"/>
      <c r="Y246" s="244"/>
      <c r="Z246" s="244"/>
      <c r="AA246" s="244"/>
      <c r="AB246" s="244"/>
      <c r="AC246" s="244"/>
      <c r="AD246" s="244"/>
      <c r="AE246" s="244"/>
      <c r="AF246" s="244"/>
      <c r="AG246" s="244"/>
      <c r="AH246" s="244"/>
      <c r="AI246" s="244"/>
      <c r="AJ246" s="244"/>
      <c r="AK246" s="244"/>
      <c r="AL246" s="244"/>
      <c r="AM246" s="244"/>
      <c r="AN246" s="244"/>
      <c r="AO246" s="244"/>
      <c r="AP246" s="244"/>
      <c r="AQ246" s="244"/>
      <c r="AR246" s="244"/>
      <c r="AS246" s="244"/>
      <c r="AT246" s="244"/>
      <c r="AU246" s="244"/>
      <c r="AV246" s="244"/>
      <c r="AW246" s="244"/>
      <c r="AX246" s="244"/>
      <c r="AY246" s="244"/>
      <c r="AZ246" s="244"/>
      <c r="BA246" s="244"/>
      <c r="BB246" s="244"/>
      <c r="BC246" s="244"/>
      <c r="BD246" s="244"/>
      <c r="BE246" s="244"/>
      <c r="BF246" s="244"/>
      <c r="BG246" s="244"/>
      <c r="BH246" s="244"/>
      <c r="BI246" s="244"/>
      <c r="BJ246" s="244"/>
      <c r="BK246" s="244"/>
      <c r="BL246" s="244"/>
      <c r="BM246" s="244"/>
      <c r="BN246" s="244"/>
      <c r="BO246" s="244"/>
      <c r="BP246" s="244"/>
      <c r="BQ246" s="244"/>
      <c r="BR246" s="244"/>
      <c r="BS246" s="244"/>
      <c r="BT246" s="244"/>
      <c r="BU246" s="244"/>
      <c r="BV246" s="244"/>
      <c r="BW246" s="244"/>
      <c r="BX246" s="244"/>
      <c r="BY246" s="244"/>
      <c r="BZ246" s="244"/>
      <c r="CA246" s="244"/>
      <c r="CB246" s="244"/>
      <c r="CC246" s="244"/>
      <c r="CD246" s="244"/>
      <c r="CE246" s="244"/>
      <c r="CF246" s="244"/>
      <c r="CG246" s="244"/>
      <c r="CH246" s="244"/>
      <c r="CI246" s="244"/>
      <c r="CJ246" s="244"/>
      <c r="CK246" s="244"/>
      <c r="CL246" s="244"/>
      <c r="CM246" s="244"/>
      <c r="CN246" s="244"/>
      <c r="CO246" s="244"/>
      <c r="CP246" s="244"/>
      <c r="CQ246" s="244"/>
      <c r="CR246" s="244"/>
      <c r="CS246" s="244"/>
      <c r="CT246" s="244"/>
      <c r="CU246" s="244"/>
      <c r="CV246" s="244"/>
      <c r="CW246" s="244"/>
      <c r="CX246" s="244"/>
    </row>
    <row r="247" spans="1:102">
      <c r="A247" s="244"/>
      <c r="B247" s="244"/>
      <c r="C247" s="244"/>
      <c r="D247" s="244"/>
      <c r="E247" s="244"/>
      <c r="F247" s="402"/>
      <c r="G247" s="244"/>
      <c r="H247" s="244"/>
      <c r="I247" s="244"/>
      <c r="J247" s="244"/>
      <c r="K247" s="244"/>
      <c r="L247" s="244"/>
      <c r="M247" s="244"/>
      <c r="N247" s="244"/>
      <c r="O247" s="244"/>
      <c r="P247" s="244"/>
      <c r="Q247" s="244"/>
      <c r="R247" s="244"/>
      <c r="S247" s="244"/>
      <c r="T247" s="244"/>
      <c r="U247" s="244"/>
      <c r="V247" s="244"/>
      <c r="W247" s="244"/>
      <c r="X247" s="244"/>
      <c r="Y247" s="244"/>
      <c r="Z247" s="244"/>
      <c r="AA247" s="244"/>
      <c r="AB247" s="244"/>
      <c r="AC247" s="244"/>
      <c r="AD247" s="244"/>
      <c r="AE247" s="244"/>
      <c r="AF247" s="244"/>
      <c r="AG247" s="244"/>
      <c r="AH247" s="244"/>
      <c r="AI247" s="244"/>
      <c r="AJ247" s="244"/>
      <c r="AK247" s="244"/>
      <c r="AL247" s="244"/>
      <c r="AM247" s="244"/>
      <c r="AN247" s="244"/>
      <c r="AO247" s="244"/>
      <c r="AP247" s="244"/>
      <c r="AQ247" s="244"/>
      <c r="AR247" s="244"/>
      <c r="AS247" s="244"/>
      <c r="AT247" s="244"/>
      <c r="AU247" s="244"/>
      <c r="AV247" s="244"/>
      <c r="AW247" s="244"/>
      <c r="AX247" s="244"/>
      <c r="AY247" s="244"/>
      <c r="AZ247" s="244"/>
      <c r="BA247" s="244"/>
      <c r="BB247" s="244"/>
      <c r="BC247" s="244"/>
      <c r="BD247" s="244"/>
      <c r="BE247" s="244"/>
      <c r="BF247" s="244"/>
      <c r="BG247" s="244"/>
      <c r="BH247" s="244"/>
      <c r="BI247" s="244"/>
      <c r="BJ247" s="244"/>
      <c r="BK247" s="244"/>
      <c r="BL247" s="244"/>
      <c r="BM247" s="244"/>
      <c r="BN247" s="244"/>
      <c r="BO247" s="244"/>
      <c r="BP247" s="244"/>
      <c r="BQ247" s="244"/>
      <c r="BR247" s="244"/>
      <c r="BS247" s="244"/>
      <c r="BT247" s="244"/>
      <c r="BU247" s="244"/>
      <c r="BV247" s="244"/>
      <c r="BW247" s="244"/>
      <c r="BX247" s="244"/>
      <c r="BY247" s="244"/>
      <c r="BZ247" s="244"/>
      <c r="CA247" s="244"/>
      <c r="CB247" s="244"/>
      <c r="CC247" s="244"/>
      <c r="CD247" s="244"/>
      <c r="CE247" s="244"/>
      <c r="CF247" s="244"/>
      <c r="CG247" s="244"/>
      <c r="CH247" s="244"/>
      <c r="CI247" s="244"/>
      <c r="CJ247" s="244"/>
      <c r="CK247" s="244"/>
      <c r="CL247" s="244"/>
      <c r="CM247" s="244"/>
      <c r="CN247" s="244"/>
      <c r="CO247" s="244"/>
      <c r="CP247" s="244"/>
      <c r="CQ247" s="244"/>
      <c r="CR247" s="244"/>
      <c r="CS247" s="244"/>
      <c r="CT247" s="244"/>
      <c r="CU247" s="244"/>
      <c r="CV247" s="244"/>
      <c r="CW247" s="244"/>
      <c r="CX247" s="244"/>
    </row>
    <row r="248" spans="1:102">
      <c r="A248" s="244"/>
      <c r="B248" s="244"/>
      <c r="C248" s="244"/>
      <c r="D248" s="244"/>
      <c r="E248" s="244"/>
      <c r="F248" s="402"/>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244"/>
      <c r="AY248" s="244"/>
      <c r="AZ248" s="244"/>
      <c r="BA248" s="244"/>
      <c r="BB248" s="244"/>
      <c r="BC248" s="244"/>
      <c r="BD248" s="244"/>
      <c r="BE248" s="244"/>
      <c r="BF248" s="244"/>
      <c r="BG248" s="244"/>
      <c r="BH248" s="244"/>
      <c r="BI248" s="244"/>
      <c r="BJ248" s="244"/>
      <c r="BK248" s="244"/>
      <c r="BL248" s="244"/>
      <c r="BM248" s="244"/>
      <c r="BN248" s="244"/>
      <c r="BO248" s="244"/>
      <c r="BP248" s="244"/>
      <c r="BQ248" s="244"/>
      <c r="BR248" s="244"/>
      <c r="BS248" s="244"/>
      <c r="BT248" s="244"/>
      <c r="BU248" s="244"/>
      <c r="BV248" s="244"/>
      <c r="BW248" s="244"/>
      <c r="BX248" s="244"/>
      <c r="BY248" s="244"/>
      <c r="BZ248" s="244"/>
      <c r="CA248" s="244"/>
      <c r="CB248" s="244"/>
      <c r="CC248" s="244"/>
      <c r="CD248" s="244"/>
      <c r="CE248" s="244"/>
      <c r="CF248" s="244"/>
      <c r="CG248" s="244"/>
      <c r="CH248" s="244"/>
      <c r="CI248" s="244"/>
      <c r="CJ248" s="244"/>
      <c r="CK248" s="244"/>
      <c r="CL248" s="244"/>
      <c r="CM248" s="244"/>
      <c r="CN248" s="244"/>
      <c r="CO248" s="244"/>
      <c r="CP248" s="244"/>
      <c r="CQ248" s="244"/>
      <c r="CR248" s="244"/>
      <c r="CS248" s="244"/>
      <c r="CT248" s="244"/>
      <c r="CU248" s="244"/>
      <c r="CV248" s="244"/>
      <c r="CW248" s="244"/>
      <c r="CX248" s="244"/>
    </row>
    <row r="249" spans="1:102">
      <c r="A249" s="244"/>
      <c r="B249" s="244"/>
      <c r="C249" s="244"/>
      <c r="D249" s="244"/>
      <c r="E249" s="244"/>
      <c r="F249" s="402"/>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244"/>
      <c r="AY249" s="244"/>
      <c r="AZ249" s="244"/>
      <c r="BA249" s="244"/>
      <c r="BB249" s="244"/>
      <c r="BC249" s="244"/>
      <c r="BD249" s="244"/>
      <c r="BE249" s="244"/>
      <c r="BF249" s="244"/>
      <c r="BG249" s="244"/>
      <c r="BH249" s="244"/>
      <c r="BI249" s="244"/>
      <c r="BJ249" s="244"/>
      <c r="BK249" s="244"/>
      <c r="BL249" s="244"/>
      <c r="BM249" s="244"/>
      <c r="BN249" s="244"/>
      <c r="BO249" s="244"/>
      <c r="BP249" s="244"/>
      <c r="BQ249" s="244"/>
      <c r="BR249" s="244"/>
      <c r="BS249" s="244"/>
      <c r="BT249" s="244"/>
      <c r="BU249" s="244"/>
      <c r="BV249" s="244"/>
      <c r="BW249" s="244"/>
      <c r="BX249" s="244"/>
      <c r="BY249" s="244"/>
      <c r="BZ249" s="244"/>
      <c r="CA249" s="244"/>
      <c r="CB249" s="244"/>
      <c r="CC249" s="244"/>
      <c r="CD249" s="244"/>
      <c r="CE249" s="244"/>
      <c r="CF249" s="244"/>
      <c r="CG249" s="244"/>
      <c r="CH249" s="244"/>
      <c r="CI249" s="244"/>
      <c r="CJ249" s="244"/>
      <c r="CK249" s="244"/>
      <c r="CL249" s="244"/>
      <c r="CM249" s="244"/>
      <c r="CN249" s="244"/>
      <c r="CO249" s="244"/>
      <c r="CP249" s="244"/>
      <c r="CQ249" s="244"/>
      <c r="CR249" s="244"/>
      <c r="CS249" s="244"/>
      <c r="CT249" s="244"/>
      <c r="CU249" s="244"/>
      <c r="CV249" s="244"/>
      <c r="CW249" s="244"/>
      <c r="CX249" s="244"/>
    </row>
    <row r="250" spans="1:102">
      <c r="A250" s="244"/>
      <c r="B250" s="244"/>
      <c r="C250" s="244"/>
      <c r="D250" s="244"/>
      <c r="E250" s="244"/>
      <c r="F250" s="402"/>
      <c r="G250" s="244"/>
      <c r="H250" s="244"/>
      <c r="I250" s="244"/>
      <c r="J250" s="244"/>
      <c r="K250" s="244"/>
      <c r="L250" s="244"/>
      <c r="M250" s="244"/>
      <c r="N250" s="244"/>
      <c r="O250" s="244"/>
      <c r="P250" s="244"/>
      <c r="Q250" s="244"/>
      <c r="R250" s="244"/>
      <c r="S250" s="244"/>
      <c r="T250" s="244"/>
      <c r="U250" s="244"/>
      <c r="V250" s="244"/>
      <c r="W250" s="244"/>
      <c r="X250" s="244"/>
      <c r="Y250" s="244"/>
      <c r="Z250" s="244"/>
      <c r="AA250" s="244"/>
      <c r="AB250" s="244"/>
      <c r="AC250" s="244"/>
      <c r="AD250" s="244"/>
      <c r="AE250" s="244"/>
      <c r="AF250" s="244"/>
      <c r="AG250" s="244"/>
      <c r="AH250" s="244"/>
      <c r="AI250" s="244"/>
      <c r="AJ250" s="244"/>
      <c r="AK250" s="244"/>
      <c r="AL250" s="244"/>
      <c r="AM250" s="244"/>
      <c r="AN250" s="244"/>
      <c r="AO250" s="244"/>
      <c r="AP250" s="244"/>
      <c r="AQ250" s="244"/>
      <c r="AR250" s="244"/>
      <c r="AS250" s="244"/>
      <c r="AT250" s="244"/>
      <c r="AU250" s="244"/>
      <c r="AV250" s="244"/>
      <c r="AW250" s="244"/>
      <c r="AX250" s="244"/>
      <c r="AY250" s="244"/>
      <c r="AZ250" s="244"/>
      <c r="BA250" s="244"/>
      <c r="BB250" s="244"/>
      <c r="BC250" s="244"/>
      <c r="BD250" s="244"/>
      <c r="BE250" s="244"/>
      <c r="BF250" s="244"/>
      <c r="BG250" s="244"/>
      <c r="BH250" s="244"/>
      <c r="BI250" s="244"/>
      <c r="BJ250" s="244"/>
      <c r="BK250" s="244"/>
      <c r="BL250" s="244"/>
      <c r="BM250" s="244"/>
      <c r="BN250" s="244"/>
      <c r="BO250" s="244"/>
      <c r="BP250" s="244"/>
      <c r="BQ250" s="244"/>
      <c r="BR250" s="244"/>
      <c r="BS250" s="244"/>
      <c r="BT250" s="244"/>
      <c r="BU250" s="244"/>
      <c r="BV250" s="244"/>
      <c r="BW250" s="244"/>
      <c r="BX250" s="244"/>
      <c r="BY250" s="244"/>
      <c r="BZ250" s="244"/>
      <c r="CA250" s="244"/>
      <c r="CB250" s="244"/>
      <c r="CC250" s="244"/>
      <c r="CD250" s="244"/>
      <c r="CE250" s="244"/>
      <c r="CF250" s="244"/>
      <c r="CG250" s="244"/>
      <c r="CH250" s="244"/>
      <c r="CI250" s="244"/>
      <c r="CJ250" s="244"/>
      <c r="CK250" s="244"/>
      <c r="CL250" s="244"/>
      <c r="CM250" s="244"/>
      <c r="CN250" s="244"/>
      <c r="CO250" s="244"/>
      <c r="CP250" s="244"/>
      <c r="CQ250" s="244"/>
      <c r="CR250" s="244"/>
      <c r="CS250" s="244"/>
      <c r="CT250" s="244"/>
      <c r="CU250" s="244"/>
      <c r="CV250" s="244"/>
      <c r="CW250" s="244"/>
      <c r="CX250" s="244"/>
    </row>
    <row r="251" spans="1:102">
      <c r="A251" s="244"/>
      <c r="B251" s="244"/>
      <c r="C251" s="244"/>
      <c r="D251" s="244"/>
      <c r="E251" s="244"/>
      <c r="F251" s="402"/>
      <c r="G251" s="244"/>
      <c r="H251" s="244"/>
      <c r="I251" s="244"/>
      <c r="J251" s="244"/>
      <c r="K251" s="244"/>
      <c r="L251" s="244"/>
      <c r="M251" s="244"/>
      <c r="N251" s="244"/>
      <c r="O251" s="244"/>
      <c r="P251" s="244"/>
      <c r="Q251" s="244"/>
      <c r="R251" s="244"/>
      <c r="S251" s="244"/>
      <c r="T251" s="244"/>
      <c r="U251" s="244"/>
      <c r="V251" s="244"/>
      <c r="W251" s="244"/>
      <c r="X251" s="244"/>
      <c r="Y251" s="244"/>
      <c r="Z251" s="244"/>
      <c r="AA251" s="244"/>
      <c r="AB251" s="244"/>
      <c r="AC251" s="244"/>
      <c r="AD251" s="244"/>
      <c r="AE251" s="244"/>
      <c r="AF251" s="244"/>
      <c r="AG251" s="244"/>
      <c r="AH251" s="244"/>
      <c r="AI251" s="244"/>
      <c r="AJ251" s="244"/>
      <c r="AK251" s="244"/>
      <c r="AL251" s="244"/>
      <c r="AM251" s="244"/>
      <c r="AN251" s="244"/>
      <c r="AO251" s="244"/>
      <c r="AP251" s="244"/>
      <c r="AQ251" s="244"/>
      <c r="AR251" s="244"/>
      <c r="AS251" s="244"/>
      <c r="AT251" s="244"/>
      <c r="AU251" s="244"/>
      <c r="AV251" s="244"/>
      <c r="AW251" s="244"/>
      <c r="AX251" s="244"/>
      <c r="AY251" s="244"/>
      <c r="AZ251" s="244"/>
      <c r="BA251" s="244"/>
      <c r="BB251" s="244"/>
      <c r="BC251" s="244"/>
      <c r="BD251" s="244"/>
      <c r="BE251" s="244"/>
      <c r="BF251" s="244"/>
      <c r="BG251" s="244"/>
      <c r="BH251" s="244"/>
      <c r="BI251" s="244"/>
      <c r="BJ251" s="244"/>
      <c r="BK251" s="244"/>
      <c r="BL251" s="244"/>
      <c r="BM251" s="244"/>
      <c r="BN251" s="244"/>
      <c r="BO251" s="244"/>
      <c r="BP251" s="244"/>
      <c r="BQ251" s="244"/>
      <c r="BR251" s="244"/>
      <c r="BS251" s="244"/>
      <c r="BT251" s="244"/>
      <c r="BU251" s="244"/>
      <c r="BV251" s="244"/>
      <c r="BW251" s="244"/>
      <c r="BX251" s="244"/>
      <c r="BY251" s="244"/>
      <c r="BZ251" s="244"/>
      <c r="CA251" s="244"/>
      <c r="CB251" s="244"/>
      <c r="CC251" s="244"/>
      <c r="CD251" s="244"/>
      <c r="CE251" s="244"/>
      <c r="CF251" s="244"/>
      <c r="CG251" s="244"/>
      <c r="CH251" s="244"/>
      <c r="CI251" s="244"/>
      <c r="CJ251" s="244"/>
      <c r="CK251" s="244"/>
      <c r="CL251" s="244"/>
      <c r="CM251" s="244"/>
      <c r="CN251" s="244"/>
      <c r="CO251" s="244"/>
      <c r="CP251" s="244"/>
      <c r="CQ251" s="244"/>
      <c r="CR251" s="244"/>
      <c r="CS251" s="244"/>
      <c r="CT251" s="244"/>
      <c r="CU251" s="244"/>
      <c r="CV251" s="244"/>
      <c r="CW251" s="244"/>
      <c r="CX251" s="244"/>
    </row>
    <row r="252" spans="1:102">
      <c r="A252" s="244"/>
      <c r="B252" s="244"/>
      <c r="C252" s="244"/>
      <c r="D252" s="244"/>
      <c r="E252" s="244"/>
      <c r="F252" s="402"/>
      <c r="G252" s="244"/>
      <c r="H252" s="244"/>
      <c r="I252" s="244"/>
      <c r="J252" s="244"/>
      <c r="K252" s="244"/>
      <c r="L252" s="244"/>
      <c r="M252" s="244"/>
      <c r="N252" s="244"/>
      <c r="O252" s="244"/>
      <c r="P252" s="244"/>
      <c r="Q252" s="244"/>
      <c r="R252" s="244"/>
      <c r="S252" s="244"/>
      <c r="T252" s="244"/>
      <c r="U252" s="244"/>
      <c r="V252" s="244"/>
      <c r="W252" s="244"/>
      <c r="X252" s="244"/>
      <c r="Y252" s="244"/>
      <c r="Z252" s="244"/>
      <c r="AA252" s="244"/>
      <c r="AB252" s="244"/>
      <c r="AC252" s="244"/>
      <c r="AD252" s="244"/>
      <c r="AE252" s="244"/>
      <c r="AF252" s="244"/>
      <c r="AG252" s="244"/>
      <c r="AH252" s="244"/>
      <c r="AI252" s="244"/>
      <c r="AJ252" s="244"/>
      <c r="AK252" s="244"/>
      <c r="AL252" s="244"/>
      <c r="AM252" s="244"/>
      <c r="AN252" s="244"/>
      <c r="AO252" s="244"/>
      <c r="AP252" s="244"/>
      <c r="AQ252" s="244"/>
      <c r="AR252" s="244"/>
      <c r="AS252" s="244"/>
      <c r="AT252" s="244"/>
      <c r="AU252" s="244"/>
      <c r="AV252" s="244"/>
      <c r="AW252" s="244"/>
      <c r="AX252" s="244"/>
      <c r="AY252" s="244"/>
      <c r="AZ252" s="244"/>
      <c r="BA252" s="244"/>
      <c r="BB252" s="244"/>
      <c r="BC252" s="244"/>
      <c r="BD252" s="244"/>
      <c r="BE252" s="244"/>
      <c r="BF252" s="244"/>
      <c r="BG252" s="244"/>
      <c r="BH252" s="244"/>
      <c r="BI252" s="244"/>
      <c r="BJ252" s="244"/>
      <c r="BK252" s="244"/>
      <c r="BL252" s="244"/>
      <c r="BM252" s="244"/>
      <c r="BN252" s="244"/>
      <c r="BO252" s="244"/>
      <c r="BP252" s="244"/>
      <c r="BQ252" s="244"/>
      <c r="BR252" s="244"/>
      <c r="BS252" s="244"/>
      <c r="BT252" s="244"/>
      <c r="BU252" s="244"/>
      <c r="BV252" s="244"/>
      <c r="BW252" s="244"/>
      <c r="BX252" s="244"/>
      <c r="BY252" s="244"/>
      <c r="BZ252" s="244"/>
      <c r="CA252" s="244"/>
      <c r="CB252" s="244"/>
      <c r="CC252" s="244"/>
      <c r="CD252" s="244"/>
      <c r="CE252" s="244"/>
      <c r="CF252" s="244"/>
      <c r="CG252" s="244"/>
      <c r="CH252" s="244"/>
      <c r="CI252" s="244"/>
      <c r="CJ252" s="244"/>
      <c r="CK252" s="244"/>
      <c r="CL252" s="244"/>
      <c r="CM252" s="244"/>
      <c r="CN252" s="244"/>
      <c r="CO252" s="244"/>
      <c r="CP252" s="244"/>
      <c r="CQ252" s="244"/>
      <c r="CR252" s="244"/>
      <c r="CS252" s="244"/>
      <c r="CT252" s="244"/>
      <c r="CU252" s="244"/>
      <c r="CV252" s="244"/>
      <c r="CW252" s="244"/>
      <c r="CX252" s="244"/>
    </row>
    <row r="253" spans="1:102">
      <c r="A253" s="244"/>
      <c r="B253" s="244"/>
      <c r="C253" s="244"/>
      <c r="D253" s="244"/>
      <c r="E253" s="244"/>
      <c r="F253" s="402"/>
      <c r="G253" s="244"/>
      <c r="H253" s="244"/>
      <c r="I253" s="244"/>
      <c r="J253" s="244"/>
      <c r="K253" s="244"/>
      <c r="L253" s="244"/>
      <c r="M253" s="244"/>
      <c r="N253" s="244"/>
      <c r="O253" s="244"/>
      <c r="P253" s="244"/>
      <c r="Q253" s="244"/>
      <c r="R253" s="244"/>
      <c r="S253" s="244"/>
      <c r="T253" s="244"/>
      <c r="U253" s="244"/>
      <c r="V253" s="244"/>
      <c r="W253" s="244"/>
      <c r="X253" s="244"/>
      <c r="Y253" s="244"/>
      <c r="Z253" s="244"/>
      <c r="AA253" s="244"/>
      <c r="AB253" s="244"/>
      <c r="AC253" s="244"/>
      <c r="AD253" s="244"/>
      <c r="AE253" s="244"/>
      <c r="AF253" s="244"/>
      <c r="AG253" s="244"/>
      <c r="AH253" s="244"/>
      <c r="AI253" s="244"/>
      <c r="AJ253" s="244"/>
      <c r="AK253" s="244"/>
      <c r="AL253" s="244"/>
      <c r="AM253" s="244"/>
      <c r="AN253" s="244"/>
      <c r="AO253" s="244"/>
      <c r="AP253" s="244"/>
      <c r="AQ253" s="244"/>
      <c r="AR253" s="244"/>
      <c r="AS253" s="244"/>
      <c r="AT253" s="244"/>
      <c r="AU253" s="244"/>
      <c r="AV253" s="244"/>
      <c r="AW253" s="244"/>
      <c r="AX253" s="244"/>
      <c r="AY253" s="244"/>
      <c r="AZ253" s="244"/>
      <c r="BA253" s="244"/>
      <c r="BB253" s="244"/>
      <c r="BC253" s="244"/>
      <c r="BD253" s="244"/>
      <c r="BE253" s="244"/>
      <c r="BF253" s="244"/>
      <c r="BG253" s="244"/>
      <c r="BH253" s="244"/>
      <c r="BI253" s="244"/>
      <c r="BJ253" s="244"/>
      <c r="BK253" s="244"/>
      <c r="BL253" s="244"/>
      <c r="BM253" s="244"/>
      <c r="BN253" s="244"/>
      <c r="BO253" s="244"/>
      <c r="BP253" s="244"/>
      <c r="BQ253" s="244"/>
      <c r="BR253" s="244"/>
      <c r="BS253" s="244"/>
      <c r="BT253" s="244"/>
      <c r="BU253" s="244"/>
      <c r="BV253" s="244"/>
      <c r="BW253" s="244"/>
      <c r="BX253" s="244"/>
      <c r="BY253" s="244"/>
      <c r="BZ253" s="244"/>
      <c r="CA253" s="244"/>
      <c r="CB253" s="244"/>
      <c r="CC253" s="244"/>
      <c r="CD253" s="244"/>
      <c r="CE253" s="244"/>
      <c r="CF253" s="244"/>
      <c r="CG253" s="244"/>
      <c r="CH253" s="244"/>
      <c r="CI253" s="244"/>
      <c r="CJ253" s="244"/>
      <c r="CK253" s="244"/>
      <c r="CL253" s="244"/>
      <c r="CM253" s="244"/>
      <c r="CN253" s="244"/>
      <c r="CO253" s="244"/>
      <c r="CP253" s="244"/>
      <c r="CQ253" s="244"/>
      <c r="CR253" s="244"/>
      <c r="CS253" s="244"/>
      <c r="CT253" s="244"/>
      <c r="CU253" s="244"/>
      <c r="CV253" s="244"/>
      <c r="CW253" s="244"/>
      <c r="CX253" s="244"/>
    </row>
    <row r="254" spans="1:102">
      <c r="A254" s="244"/>
      <c r="B254" s="244"/>
      <c r="C254" s="244"/>
      <c r="D254" s="244"/>
      <c r="E254" s="244"/>
      <c r="F254" s="402"/>
      <c r="G254" s="244"/>
      <c r="H254" s="244"/>
      <c r="I254" s="244"/>
      <c r="J254" s="244"/>
      <c r="K254" s="244"/>
      <c r="L254" s="244"/>
      <c r="M254" s="244"/>
      <c r="N254" s="244"/>
      <c r="O254" s="244"/>
      <c r="P254" s="244"/>
      <c r="Q254" s="244"/>
      <c r="R254" s="244"/>
      <c r="S254" s="244"/>
      <c r="T254" s="244"/>
      <c r="U254" s="244"/>
      <c r="V254" s="244"/>
      <c r="W254" s="244"/>
      <c r="X254" s="244"/>
      <c r="Y254" s="244"/>
      <c r="Z254" s="244"/>
      <c r="AA254" s="244"/>
      <c r="AB254" s="244"/>
      <c r="AC254" s="244"/>
      <c r="AD254" s="244"/>
      <c r="AE254" s="244"/>
      <c r="AF254" s="244"/>
      <c r="AG254" s="244"/>
      <c r="AH254" s="244"/>
      <c r="AI254" s="244"/>
      <c r="AJ254" s="244"/>
      <c r="AK254" s="244"/>
      <c r="AL254" s="244"/>
      <c r="AM254" s="244"/>
      <c r="AN254" s="244"/>
      <c r="AO254" s="244"/>
      <c r="AP254" s="244"/>
      <c r="AQ254" s="244"/>
      <c r="AR254" s="244"/>
      <c r="AS254" s="244"/>
      <c r="AT254" s="244"/>
      <c r="AU254" s="244"/>
      <c r="AV254" s="244"/>
      <c r="AW254" s="244"/>
      <c r="AX254" s="244"/>
      <c r="AY254" s="244"/>
      <c r="AZ254" s="244"/>
      <c r="BA254" s="244"/>
      <c r="BB254" s="244"/>
      <c r="BC254" s="244"/>
      <c r="BD254" s="244"/>
      <c r="BE254" s="244"/>
      <c r="BF254" s="244"/>
      <c r="BG254" s="244"/>
      <c r="BH254" s="244"/>
      <c r="BI254" s="244"/>
      <c r="BJ254" s="244"/>
      <c r="BK254" s="244"/>
      <c r="BL254" s="244"/>
      <c r="BM254" s="244"/>
      <c r="BN254" s="244"/>
      <c r="BO254" s="244"/>
      <c r="BP254" s="244"/>
      <c r="BQ254" s="244"/>
      <c r="BR254" s="244"/>
      <c r="BS254" s="244"/>
      <c r="BT254" s="244"/>
      <c r="BU254" s="244"/>
      <c r="BV254" s="244"/>
      <c r="BW254" s="244"/>
      <c r="BX254" s="244"/>
      <c r="BY254" s="244"/>
      <c r="BZ254" s="244"/>
      <c r="CA254" s="244"/>
      <c r="CB254" s="244"/>
      <c r="CC254" s="244"/>
      <c r="CD254" s="244"/>
      <c r="CE254" s="244"/>
      <c r="CF254" s="244"/>
      <c r="CG254" s="244"/>
      <c r="CH254" s="244"/>
      <c r="CI254" s="244"/>
      <c r="CJ254" s="244"/>
      <c r="CK254" s="244"/>
      <c r="CL254" s="244"/>
      <c r="CM254" s="244"/>
      <c r="CN254" s="244"/>
      <c r="CO254" s="244"/>
      <c r="CP254" s="244"/>
      <c r="CQ254" s="244"/>
      <c r="CR254" s="244"/>
      <c r="CS254" s="244"/>
      <c r="CT254" s="244"/>
      <c r="CU254" s="244"/>
      <c r="CV254" s="244"/>
      <c r="CW254" s="244"/>
      <c r="CX254" s="244"/>
    </row>
    <row r="255" spans="1:102">
      <c r="A255" s="244"/>
      <c r="B255" s="244"/>
      <c r="C255" s="244"/>
      <c r="D255" s="244"/>
      <c r="E255" s="244"/>
      <c r="F255" s="402"/>
      <c r="G255" s="244"/>
      <c r="H255" s="244"/>
      <c r="I255" s="244"/>
      <c r="J255" s="244"/>
      <c r="K255" s="244"/>
      <c r="L255" s="244"/>
      <c r="M255" s="244"/>
      <c r="N255" s="244"/>
      <c r="O255" s="244"/>
      <c r="P255" s="244"/>
      <c r="Q255" s="244"/>
      <c r="R255" s="244"/>
      <c r="S255" s="244"/>
      <c r="T255" s="244"/>
      <c r="U255" s="244"/>
      <c r="V255" s="244"/>
      <c r="W255" s="244"/>
      <c r="X255" s="244"/>
      <c r="Y255" s="244"/>
      <c r="Z255" s="244"/>
      <c r="AA255" s="244"/>
      <c r="AB255" s="244"/>
      <c r="AC255" s="244"/>
      <c r="AD255" s="244"/>
      <c r="AE255" s="244"/>
      <c r="AF255" s="244"/>
      <c r="AG255" s="244"/>
      <c r="AH255" s="244"/>
      <c r="AI255" s="244"/>
      <c r="AJ255" s="244"/>
      <c r="AK255" s="244"/>
      <c r="AL255" s="244"/>
      <c r="AM255" s="244"/>
      <c r="AN255" s="244"/>
      <c r="AO255" s="244"/>
      <c r="AP255" s="244"/>
      <c r="AQ255" s="244"/>
      <c r="AR255" s="244"/>
      <c r="AS255" s="244"/>
      <c r="AT255" s="244"/>
      <c r="AU255" s="244"/>
      <c r="AV255" s="244"/>
      <c r="AW255" s="244"/>
      <c r="AX255" s="244"/>
      <c r="AY255" s="244"/>
      <c r="AZ255" s="244"/>
      <c r="BA255" s="244"/>
      <c r="BB255" s="244"/>
      <c r="BC255" s="244"/>
      <c r="BD255" s="244"/>
      <c r="BE255" s="244"/>
      <c r="BF255" s="244"/>
      <c r="BG255" s="244"/>
      <c r="BH255" s="244"/>
      <c r="BI255" s="244"/>
      <c r="BJ255" s="244"/>
      <c r="BK255" s="244"/>
      <c r="BL255" s="244"/>
      <c r="BM255" s="244"/>
      <c r="BN255" s="244"/>
      <c r="BO255" s="244"/>
      <c r="BP255" s="244"/>
      <c r="BQ255" s="244"/>
      <c r="BR255" s="244"/>
      <c r="BS255" s="244"/>
      <c r="BT255" s="244"/>
      <c r="BU255" s="244"/>
      <c r="BV255" s="244"/>
      <c r="BW255" s="244"/>
      <c r="BX255" s="244"/>
      <c r="BY255" s="244"/>
      <c r="BZ255" s="244"/>
      <c r="CA255" s="244"/>
      <c r="CB255" s="244"/>
      <c r="CC255" s="244"/>
      <c r="CD255" s="244"/>
      <c r="CE255" s="244"/>
      <c r="CF255" s="244"/>
      <c r="CG255" s="244"/>
      <c r="CH255" s="244"/>
      <c r="CI255" s="244"/>
      <c r="CJ255" s="244"/>
      <c r="CK255" s="244"/>
      <c r="CL255" s="244"/>
      <c r="CM255" s="244"/>
      <c r="CN255" s="244"/>
      <c r="CO255" s="244"/>
      <c r="CP255" s="244"/>
      <c r="CQ255" s="244"/>
      <c r="CR255" s="244"/>
      <c r="CS255" s="244"/>
      <c r="CT255" s="244"/>
      <c r="CU255" s="244"/>
      <c r="CV255" s="244"/>
      <c r="CW255" s="244"/>
      <c r="CX255" s="244"/>
    </row>
    <row r="256" spans="1:102">
      <c r="A256" s="244"/>
      <c r="B256" s="244"/>
      <c r="C256" s="244"/>
      <c r="D256" s="244"/>
      <c r="E256" s="244"/>
      <c r="F256" s="402"/>
      <c r="G256" s="244"/>
      <c r="H256" s="244"/>
      <c r="I256" s="244"/>
      <c r="J256" s="244"/>
      <c r="K256" s="244"/>
      <c r="L256" s="244"/>
      <c r="M256" s="244"/>
      <c r="N256" s="244"/>
      <c r="O256" s="244"/>
      <c r="P256" s="244"/>
      <c r="Q256" s="244"/>
      <c r="R256" s="244"/>
      <c r="S256" s="244"/>
      <c r="T256" s="244"/>
      <c r="U256" s="244"/>
      <c r="V256" s="244"/>
      <c r="W256" s="244"/>
      <c r="X256" s="244"/>
      <c r="Y256" s="244"/>
      <c r="Z256" s="244"/>
      <c r="AA256" s="244"/>
      <c r="AB256" s="244"/>
      <c r="AC256" s="244"/>
      <c r="AD256" s="244"/>
      <c r="AE256" s="244"/>
      <c r="AF256" s="244"/>
      <c r="AG256" s="244"/>
      <c r="AH256" s="244"/>
      <c r="AI256" s="244"/>
      <c r="AJ256" s="244"/>
      <c r="AK256" s="244"/>
      <c r="AL256" s="244"/>
      <c r="AM256" s="244"/>
      <c r="AN256" s="244"/>
      <c r="AO256" s="244"/>
      <c r="AP256" s="244"/>
      <c r="AQ256" s="244"/>
      <c r="AR256" s="244"/>
      <c r="AS256" s="244"/>
      <c r="AT256" s="244"/>
      <c r="AU256" s="244"/>
      <c r="AV256" s="244"/>
      <c r="AW256" s="244"/>
      <c r="AX256" s="244"/>
      <c r="AY256" s="244"/>
      <c r="AZ256" s="244"/>
      <c r="BA256" s="244"/>
      <c r="BB256" s="244"/>
      <c r="BC256" s="244"/>
      <c r="BD256" s="244"/>
      <c r="BE256" s="244"/>
      <c r="BF256" s="244"/>
      <c r="BG256" s="244"/>
      <c r="BH256" s="244"/>
      <c r="BI256" s="244"/>
      <c r="BJ256" s="244"/>
      <c r="BK256" s="244"/>
      <c r="BL256" s="244"/>
      <c r="BM256" s="244"/>
      <c r="BN256" s="244"/>
      <c r="BO256" s="244"/>
      <c r="BP256" s="244"/>
      <c r="BQ256" s="244"/>
      <c r="BR256" s="244"/>
      <c r="BS256" s="244"/>
      <c r="BT256" s="244"/>
      <c r="BU256" s="244"/>
      <c r="BV256" s="244"/>
      <c r="BW256" s="244"/>
      <c r="BX256" s="244"/>
      <c r="BY256" s="244"/>
      <c r="BZ256" s="244"/>
      <c r="CA256" s="244"/>
      <c r="CB256" s="244"/>
      <c r="CC256" s="244"/>
      <c r="CD256" s="244"/>
      <c r="CE256" s="244"/>
      <c r="CF256" s="244"/>
      <c r="CG256" s="244"/>
      <c r="CH256" s="244"/>
      <c r="CI256" s="244"/>
      <c r="CJ256" s="244"/>
      <c r="CK256" s="244"/>
      <c r="CL256" s="244"/>
      <c r="CM256" s="244"/>
      <c r="CN256" s="244"/>
      <c r="CO256" s="244"/>
      <c r="CP256" s="244"/>
      <c r="CQ256" s="244"/>
      <c r="CR256" s="244"/>
      <c r="CS256" s="244"/>
      <c r="CT256" s="244"/>
      <c r="CU256" s="244"/>
      <c r="CV256" s="244"/>
      <c r="CW256" s="244"/>
      <c r="CX256" s="244"/>
    </row>
    <row r="257" spans="1:102">
      <c r="A257" s="244"/>
      <c r="B257" s="244"/>
      <c r="C257" s="244"/>
      <c r="D257" s="244"/>
      <c r="E257" s="244"/>
      <c r="F257" s="402"/>
      <c r="G257" s="244"/>
      <c r="H257" s="244"/>
      <c r="I257" s="244"/>
      <c r="J257" s="244"/>
      <c r="K257" s="244"/>
      <c r="L257" s="244"/>
      <c r="M257" s="244"/>
      <c r="N257" s="244"/>
      <c r="O257" s="244"/>
      <c r="P257" s="244"/>
      <c r="Q257" s="244"/>
      <c r="R257" s="244"/>
      <c r="S257" s="244"/>
      <c r="T257" s="244"/>
      <c r="U257" s="244"/>
      <c r="V257" s="244"/>
      <c r="W257" s="244"/>
      <c r="X257" s="244"/>
      <c r="Y257" s="244"/>
      <c r="Z257" s="244"/>
      <c r="AA257" s="244"/>
      <c r="AB257" s="244"/>
      <c r="AC257" s="244"/>
      <c r="AD257" s="244"/>
      <c r="AE257" s="244"/>
      <c r="AF257" s="244"/>
      <c r="AG257" s="244"/>
      <c r="AH257" s="244"/>
      <c r="AI257" s="244"/>
      <c r="AJ257" s="244"/>
      <c r="AK257" s="244"/>
      <c r="AL257" s="244"/>
      <c r="AM257" s="244"/>
      <c r="AN257" s="244"/>
      <c r="AO257" s="244"/>
      <c r="AP257" s="244"/>
      <c r="AQ257" s="244"/>
      <c r="AR257" s="244"/>
      <c r="AS257" s="244"/>
      <c r="AT257" s="244"/>
      <c r="AU257" s="244"/>
      <c r="AV257" s="244"/>
      <c r="AW257" s="244"/>
      <c r="AX257" s="244"/>
      <c r="AY257" s="244"/>
      <c r="AZ257" s="244"/>
      <c r="BA257" s="244"/>
      <c r="BB257" s="244"/>
      <c r="BC257" s="244"/>
      <c r="BD257" s="244"/>
      <c r="BE257" s="244"/>
      <c r="BF257" s="244"/>
      <c r="BG257" s="244"/>
      <c r="BH257" s="244"/>
      <c r="BI257" s="244"/>
      <c r="BJ257" s="244"/>
      <c r="BK257" s="244"/>
      <c r="BL257" s="244"/>
      <c r="BM257" s="244"/>
      <c r="BN257" s="244"/>
      <c r="BO257" s="244"/>
      <c r="BP257" s="244"/>
      <c r="BQ257" s="244"/>
      <c r="BR257" s="244"/>
      <c r="BS257" s="244"/>
      <c r="BT257" s="244"/>
      <c r="BU257" s="244"/>
      <c r="BV257" s="244"/>
      <c r="BW257" s="244"/>
      <c r="BX257" s="244"/>
      <c r="BY257" s="244"/>
      <c r="BZ257" s="244"/>
      <c r="CA257" s="244"/>
      <c r="CB257" s="244"/>
      <c r="CC257" s="244"/>
      <c r="CD257" s="244"/>
      <c r="CE257" s="244"/>
      <c r="CF257" s="244"/>
      <c r="CG257" s="244"/>
      <c r="CH257" s="244"/>
      <c r="CI257" s="244"/>
      <c r="CJ257" s="244"/>
      <c r="CK257" s="244"/>
      <c r="CL257" s="244"/>
      <c r="CM257" s="244"/>
      <c r="CN257" s="244"/>
      <c r="CO257" s="244"/>
      <c r="CP257" s="244"/>
      <c r="CQ257" s="244"/>
      <c r="CR257" s="244"/>
      <c r="CS257" s="244"/>
      <c r="CT257" s="244"/>
      <c r="CU257" s="244"/>
      <c r="CV257" s="244"/>
      <c r="CW257" s="244"/>
      <c r="CX257" s="244"/>
    </row>
    <row r="258" spans="1:102">
      <c r="A258" s="244"/>
      <c r="B258" s="244"/>
      <c r="C258" s="244"/>
      <c r="D258" s="244"/>
      <c r="E258" s="244"/>
      <c r="F258" s="402"/>
      <c r="G258" s="244"/>
      <c r="H258" s="244"/>
      <c r="I258" s="244"/>
      <c r="J258" s="244"/>
      <c r="K258" s="244"/>
      <c r="L258" s="244"/>
      <c r="M258" s="244"/>
      <c r="N258" s="244"/>
      <c r="O258" s="244"/>
      <c r="P258" s="244"/>
      <c r="Q258" s="244"/>
      <c r="R258" s="244"/>
      <c r="S258" s="244"/>
      <c r="T258" s="244"/>
      <c r="U258" s="244"/>
      <c r="V258" s="244"/>
      <c r="W258" s="244"/>
      <c r="X258" s="244"/>
      <c r="Y258" s="244"/>
      <c r="Z258" s="244"/>
      <c r="AA258" s="244"/>
      <c r="AB258" s="244"/>
      <c r="AC258" s="244"/>
      <c r="AD258" s="244"/>
      <c r="AE258" s="244"/>
      <c r="AF258" s="244"/>
      <c r="AG258" s="244"/>
      <c r="AH258" s="244"/>
      <c r="AI258" s="244"/>
      <c r="AJ258" s="244"/>
      <c r="AK258" s="244"/>
      <c r="AL258" s="244"/>
      <c r="AM258" s="244"/>
      <c r="AN258" s="244"/>
      <c r="AO258" s="244"/>
      <c r="AP258" s="244"/>
      <c r="AQ258" s="244"/>
      <c r="AR258" s="244"/>
      <c r="AS258" s="244"/>
      <c r="AT258" s="244"/>
      <c r="AU258" s="244"/>
      <c r="AV258" s="244"/>
      <c r="AW258" s="244"/>
      <c r="AX258" s="244"/>
      <c r="AY258" s="244"/>
      <c r="AZ258" s="244"/>
      <c r="BA258" s="244"/>
      <c r="BB258" s="244"/>
      <c r="BC258" s="244"/>
      <c r="BD258" s="244"/>
      <c r="BE258" s="244"/>
      <c r="BF258" s="244"/>
      <c r="BG258" s="244"/>
      <c r="BH258" s="244"/>
      <c r="BI258" s="244"/>
      <c r="BJ258" s="244"/>
      <c r="BK258" s="244"/>
      <c r="BL258" s="244"/>
      <c r="BM258" s="244"/>
      <c r="BN258" s="244"/>
      <c r="BO258" s="244"/>
      <c r="BP258" s="244"/>
      <c r="BQ258" s="244"/>
      <c r="BR258" s="244"/>
      <c r="BS258" s="244"/>
      <c r="BT258" s="244"/>
      <c r="BU258" s="244"/>
      <c r="BV258" s="244"/>
      <c r="BW258" s="244"/>
      <c r="BX258" s="244"/>
      <c r="BY258" s="244"/>
      <c r="BZ258" s="244"/>
      <c r="CA258" s="244"/>
      <c r="CB258" s="244"/>
      <c r="CC258" s="244"/>
      <c r="CD258" s="244"/>
      <c r="CE258" s="244"/>
      <c r="CF258" s="244"/>
      <c r="CG258" s="244"/>
      <c r="CH258" s="244"/>
      <c r="CI258" s="244"/>
      <c r="CJ258" s="244"/>
      <c r="CK258" s="244"/>
      <c r="CL258" s="244"/>
      <c r="CM258" s="244"/>
      <c r="CN258" s="244"/>
      <c r="CO258" s="244"/>
      <c r="CP258" s="244"/>
      <c r="CQ258" s="244"/>
      <c r="CR258" s="244"/>
      <c r="CS258" s="244"/>
      <c r="CT258" s="244"/>
      <c r="CU258" s="244"/>
      <c r="CV258" s="244"/>
      <c r="CW258" s="244"/>
      <c r="CX258" s="244"/>
    </row>
    <row r="259" spans="1:102">
      <c r="A259" s="244"/>
      <c r="B259" s="244"/>
      <c r="C259" s="244"/>
      <c r="D259" s="244"/>
      <c r="E259" s="244"/>
      <c r="F259" s="402"/>
      <c r="G259" s="244"/>
      <c r="H259" s="244"/>
      <c r="I259" s="244"/>
      <c r="J259" s="244"/>
      <c r="K259" s="244"/>
      <c r="L259" s="244"/>
      <c r="M259" s="244"/>
      <c r="N259" s="244"/>
      <c r="O259" s="244"/>
      <c r="P259" s="244"/>
      <c r="Q259" s="244"/>
      <c r="R259" s="244"/>
      <c r="S259" s="244"/>
      <c r="T259" s="244"/>
      <c r="U259" s="244"/>
      <c r="V259" s="244"/>
      <c r="W259" s="244"/>
      <c r="X259" s="244"/>
      <c r="Y259" s="244"/>
      <c r="Z259" s="244"/>
      <c r="AA259" s="244"/>
      <c r="AB259" s="244"/>
      <c r="AC259" s="244"/>
      <c r="AD259" s="244"/>
      <c r="AE259" s="244"/>
      <c r="AF259" s="244"/>
      <c r="AG259" s="244"/>
      <c r="AH259" s="244"/>
      <c r="AI259" s="244"/>
      <c r="AJ259" s="244"/>
      <c r="AK259" s="244"/>
      <c r="AL259" s="244"/>
      <c r="AM259" s="244"/>
      <c r="AN259" s="244"/>
      <c r="AO259" s="244"/>
      <c r="AP259" s="244"/>
      <c r="AQ259" s="244"/>
      <c r="AR259" s="244"/>
      <c r="AS259" s="244"/>
      <c r="AT259" s="244"/>
      <c r="AU259" s="244"/>
      <c r="AV259" s="244"/>
      <c r="AW259" s="244"/>
      <c r="AX259" s="244"/>
      <c r="AY259" s="244"/>
      <c r="AZ259" s="244"/>
      <c r="BA259" s="244"/>
      <c r="BB259" s="244"/>
      <c r="BC259" s="244"/>
      <c r="BD259" s="244"/>
      <c r="BE259" s="244"/>
      <c r="BF259" s="244"/>
      <c r="BG259" s="244"/>
      <c r="BH259" s="244"/>
      <c r="BI259" s="244"/>
      <c r="BJ259" s="244"/>
      <c r="BK259" s="244"/>
      <c r="BL259" s="244"/>
      <c r="BM259" s="244"/>
      <c r="BN259" s="244"/>
      <c r="BO259" s="244"/>
      <c r="BP259" s="244"/>
      <c r="BQ259" s="244"/>
      <c r="BR259" s="244"/>
      <c r="BS259" s="244"/>
      <c r="BT259" s="244"/>
      <c r="BU259" s="244"/>
      <c r="BV259" s="244"/>
      <c r="BW259" s="244"/>
      <c r="BX259" s="244"/>
      <c r="BY259" s="244"/>
      <c r="BZ259" s="244"/>
      <c r="CA259" s="244"/>
      <c r="CB259" s="244"/>
      <c r="CC259" s="244"/>
      <c r="CD259" s="244"/>
      <c r="CE259" s="244"/>
      <c r="CF259" s="244"/>
      <c r="CG259" s="244"/>
      <c r="CH259" s="244"/>
      <c r="CI259" s="244"/>
      <c r="CJ259" s="244"/>
      <c r="CK259" s="244"/>
      <c r="CL259" s="244"/>
      <c r="CM259" s="244"/>
      <c r="CN259" s="244"/>
      <c r="CO259" s="244"/>
      <c r="CP259" s="244"/>
      <c r="CQ259" s="244"/>
      <c r="CR259" s="244"/>
      <c r="CS259" s="244"/>
      <c r="CT259" s="244"/>
      <c r="CU259" s="244"/>
      <c r="CV259" s="244"/>
      <c r="CW259" s="244"/>
      <c r="CX259" s="244"/>
    </row>
    <row r="260" spans="1:102">
      <c r="A260" s="244"/>
      <c r="B260" s="244"/>
      <c r="C260" s="244"/>
      <c r="D260" s="244"/>
      <c r="E260" s="244"/>
      <c r="F260" s="402"/>
      <c r="G260" s="244"/>
      <c r="H260" s="244"/>
      <c r="I260" s="244"/>
      <c r="J260" s="244"/>
      <c r="K260" s="244"/>
      <c r="L260" s="244"/>
      <c r="M260" s="244"/>
      <c r="N260" s="244"/>
      <c r="O260" s="244"/>
      <c r="P260" s="244"/>
      <c r="Q260" s="244"/>
      <c r="R260" s="244"/>
      <c r="S260" s="244"/>
      <c r="T260" s="244"/>
      <c r="U260" s="244"/>
      <c r="V260" s="244"/>
      <c r="W260" s="244"/>
      <c r="X260" s="244"/>
      <c r="Y260" s="244"/>
      <c r="Z260" s="244"/>
      <c r="AA260" s="244"/>
      <c r="AB260" s="244"/>
      <c r="AC260" s="244"/>
      <c r="AD260" s="244"/>
      <c r="AE260" s="244"/>
      <c r="AF260" s="244"/>
      <c r="AG260" s="244"/>
      <c r="AH260" s="244"/>
      <c r="AI260" s="244"/>
      <c r="AJ260" s="244"/>
      <c r="AK260" s="244"/>
      <c r="AL260" s="244"/>
      <c r="AM260" s="244"/>
      <c r="AN260" s="244"/>
      <c r="AO260" s="244"/>
      <c r="AP260" s="244"/>
      <c r="AQ260" s="244"/>
      <c r="AR260" s="244"/>
      <c r="AS260" s="244"/>
      <c r="AT260" s="244"/>
      <c r="AU260" s="244"/>
      <c r="AV260" s="244"/>
      <c r="AW260" s="244"/>
      <c r="AX260" s="244"/>
      <c r="AY260" s="244"/>
      <c r="AZ260" s="244"/>
      <c r="BA260" s="244"/>
      <c r="BB260" s="244"/>
      <c r="BC260" s="244"/>
      <c r="BD260" s="244"/>
      <c r="BE260" s="244"/>
      <c r="BF260" s="244"/>
      <c r="BG260" s="244"/>
      <c r="BH260" s="244"/>
      <c r="BI260" s="244"/>
      <c r="BJ260" s="244"/>
      <c r="BK260" s="244"/>
      <c r="BL260" s="244"/>
      <c r="BM260" s="244"/>
      <c r="BN260" s="244"/>
      <c r="BO260" s="244"/>
      <c r="BP260" s="244"/>
      <c r="BQ260" s="244"/>
      <c r="BR260" s="244"/>
      <c r="BS260" s="244"/>
      <c r="BT260" s="244"/>
      <c r="BU260" s="244"/>
      <c r="BV260" s="244"/>
      <c r="BW260" s="244"/>
      <c r="BX260" s="244"/>
      <c r="BY260" s="244"/>
      <c r="BZ260" s="244"/>
      <c r="CA260" s="244"/>
      <c r="CB260" s="244"/>
      <c r="CC260" s="244"/>
      <c r="CD260" s="244"/>
      <c r="CE260" s="244"/>
      <c r="CF260" s="244"/>
      <c r="CG260" s="244"/>
      <c r="CH260" s="244"/>
      <c r="CI260" s="244"/>
      <c r="CJ260" s="244"/>
      <c r="CK260" s="244"/>
      <c r="CL260" s="244"/>
      <c r="CM260" s="244"/>
      <c r="CN260" s="244"/>
      <c r="CO260" s="244"/>
      <c r="CP260" s="244"/>
      <c r="CQ260" s="244"/>
      <c r="CR260" s="244"/>
      <c r="CS260" s="244"/>
      <c r="CT260" s="244"/>
      <c r="CU260" s="244"/>
      <c r="CV260" s="244"/>
      <c r="CW260" s="244"/>
      <c r="CX260" s="244"/>
    </row>
    <row r="261" spans="1:102">
      <c r="A261" s="244"/>
      <c r="B261" s="244"/>
      <c r="C261" s="244"/>
      <c r="D261" s="244"/>
      <c r="E261" s="244"/>
      <c r="F261" s="402"/>
      <c r="G261" s="244"/>
      <c r="H261" s="244"/>
      <c r="I261" s="244"/>
      <c r="J261" s="244"/>
      <c r="K261" s="244"/>
      <c r="L261" s="244"/>
      <c r="M261" s="244"/>
      <c r="N261" s="244"/>
      <c r="O261" s="244"/>
      <c r="P261" s="244"/>
      <c r="Q261" s="244"/>
      <c r="R261" s="244"/>
      <c r="S261" s="244"/>
      <c r="T261" s="244"/>
      <c r="U261" s="244"/>
      <c r="V261" s="244"/>
      <c r="W261" s="244"/>
      <c r="X261" s="244"/>
      <c r="Y261" s="244"/>
      <c r="Z261" s="244"/>
      <c r="AA261" s="244"/>
      <c r="AB261" s="244"/>
      <c r="AC261" s="244"/>
      <c r="AD261" s="244"/>
      <c r="AE261" s="244"/>
      <c r="AF261" s="244"/>
      <c r="AG261" s="244"/>
      <c r="AH261" s="244"/>
      <c r="AI261" s="244"/>
      <c r="AJ261" s="244"/>
      <c r="AK261" s="244"/>
      <c r="AL261" s="244"/>
      <c r="AM261" s="244"/>
      <c r="AN261" s="244"/>
      <c r="AO261" s="244"/>
      <c r="AP261" s="244"/>
      <c r="AQ261" s="244"/>
      <c r="AR261" s="244"/>
      <c r="AS261" s="244"/>
      <c r="AT261" s="244"/>
      <c r="AU261" s="244"/>
      <c r="AV261" s="244"/>
      <c r="AW261" s="244"/>
      <c r="AX261" s="244"/>
      <c r="AY261" s="244"/>
      <c r="AZ261" s="244"/>
      <c r="BA261" s="244"/>
      <c r="BB261" s="244"/>
      <c r="BC261" s="244"/>
      <c r="BD261" s="244"/>
      <c r="BE261" s="244"/>
      <c r="BF261" s="244"/>
      <c r="BG261" s="244"/>
      <c r="BH261" s="244"/>
      <c r="BI261" s="244"/>
      <c r="BJ261" s="244"/>
      <c r="BK261" s="244"/>
      <c r="BL261" s="244"/>
      <c r="BM261" s="244"/>
      <c r="BN261" s="244"/>
      <c r="BO261" s="244"/>
      <c r="BP261" s="244"/>
      <c r="BQ261" s="244"/>
      <c r="BR261" s="244"/>
      <c r="BS261" s="244"/>
      <c r="BT261" s="244"/>
      <c r="BU261" s="244"/>
      <c r="BV261" s="244"/>
      <c r="BW261" s="244"/>
      <c r="BX261" s="244"/>
      <c r="BY261" s="244"/>
      <c r="BZ261" s="244"/>
      <c r="CA261" s="244"/>
      <c r="CB261" s="244"/>
      <c r="CC261" s="244"/>
      <c r="CD261" s="244"/>
      <c r="CE261" s="244"/>
      <c r="CF261" s="244"/>
      <c r="CG261" s="244"/>
      <c r="CH261" s="244"/>
      <c r="CI261" s="244"/>
      <c r="CJ261" s="244"/>
      <c r="CK261" s="244"/>
      <c r="CL261" s="244"/>
      <c r="CM261" s="244"/>
      <c r="CN261" s="244"/>
      <c r="CO261" s="244"/>
      <c r="CP261" s="244"/>
      <c r="CQ261" s="244"/>
      <c r="CR261" s="244"/>
      <c r="CS261" s="244"/>
      <c r="CT261" s="244"/>
      <c r="CU261" s="244"/>
      <c r="CV261" s="244"/>
      <c r="CW261" s="244"/>
      <c r="CX261" s="244"/>
    </row>
    <row r="262" spans="1:102">
      <c r="A262" s="244"/>
      <c r="B262" s="244"/>
      <c r="C262" s="244"/>
      <c r="D262" s="244"/>
      <c r="E262" s="244"/>
      <c r="F262" s="402"/>
      <c r="G262" s="244"/>
      <c r="H262" s="244"/>
      <c r="I262" s="244"/>
      <c r="J262" s="244"/>
      <c r="K262" s="244"/>
      <c r="L262" s="244"/>
      <c r="M262" s="244"/>
      <c r="N262" s="244"/>
      <c r="O262" s="244"/>
      <c r="P262" s="244"/>
      <c r="Q262" s="244"/>
      <c r="R262" s="244"/>
      <c r="S262" s="244"/>
      <c r="T262" s="244"/>
      <c r="U262" s="244"/>
      <c r="V262" s="244"/>
      <c r="W262" s="244"/>
      <c r="X262" s="244"/>
      <c r="Y262" s="244"/>
      <c r="Z262" s="244"/>
      <c r="AA262" s="244"/>
      <c r="AB262" s="244"/>
      <c r="AC262" s="244"/>
      <c r="AD262" s="244"/>
      <c r="AE262" s="244"/>
      <c r="AF262" s="244"/>
      <c r="AG262" s="244"/>
      <c r="AH262" s="244"/>
      <c r="AI262" s="244"/>
      <c r="AJ262" s="244"/>
      <c r="AK262" s="244"/>
      <c r="AL262" s="244"/>
      <c r="AM262" s="244"/>
      <c r="AN262" s="244"/>
      <c r="AO262" s="244"/>
      <c r="AP262" s="244"/>
      <c r="AQ262" s="244"/>
      <c r="AR262" s="244"/>
      <c r="AS262" s="244"/>
      <c r="AT262" s="244"/>
      <c r="AU262" s="244"/>
      <c r="AV262" s="244"/>
      <c r="AW262" s="244"/>
      <c r="AX262" s="244"/>
      <c r="AY262" s="244"/>
      <c r="AZ262" s="244"/>
      <c r="BA262" s="244"/>
      <c r="BB262" s="244"/>
      <c r="BC262" s="244"/>
      <c r="BD262" s="244"/>
      <c r="BE262" s="244"/>
      <c r="BF262" s="244"/>
      <c r="BG262" s="244"/>
      <c r="BH262" s="244"/>
      <c r="BI262" s="244"/>
      <c r="BJ262" s="244"/>
      <c r="BK262" s="244"/>
      <c r="BL262" s="244"/>
      <c r="BM262" s="244"/>
      <c r="BN262" s="244"/>
      <c r="BO262" s="244"/>
      <c r="BP262" s="244"/>
      <c r="BQ262" s="244"/>
      <c r="BR262" s="244"/>
      <c r="BS262" s="244"/>
      <c r="BT262" s="244"/>
      <c r="BU262" s="244"/>
      <c r="BV262" s="244"/>
      <c r="BW262" s="244"/>
      <c r="BX262" s="244"/>
      <c r="BY262" s="244"/>
      <c r="BZ262" s="244"/>
      <c r="CA262" s="244"/>
      <c r="CB262" s="244"/>
      <c r="CC262" s="244"/>
      <c r="CD262" s="244"/>
      <c r="CE262" s="244"/>
      <c r="CF262" s="244"/>
      <c r="CG262" s="244"/>
      <c r="CH262" s="244"/>
      <c r="CI262" s="244"/>
      <c r="CJ262" s="244"/>
      <c r="CK262" s="244"/>
      <c r="CL262" s="244"/>
      <c r="CM262" s="244"/>
      <c r="CN262" s="244"/>
      <c r="CO262" s="244"/>
      <c r="CP262" s="244"/>
      <c r="CQ262" s="244"/>
      <c r="CR262" s="244"/>
      <c r="CS262" s="244"/>
      <c r="CT262" s="244"/>
      <c r="CU262" s="244"/>
      <c r="CV262" s="244"/>
      <c r="CW262" s="244"/>
      <c r="CX262" s="244"/>
    </row>
    <row r="263" spans="1:102">
      <c r="A263" s="244"/>
      <c r="B263" s="244"/>
      <c r="C263" s="244"/>
      <c r="D263" s="244"/>
      <c r="E263" s="244"/>
      <c r="F263" s="402"/>
      <c r="G263" s="244"/>
      <c r="H263" s="244"/>
      <c r="I263" s="244"/>
      <c r="J263" s="244"/>
      <c r="K263" s="244"/>
      <c r="L263" s="244"/>
      <c r="M263" s="244"/>
      <c r="N263" s="244"/>
      <c r="O263" s="244"/>
      <c r="P263" s="244"/>
      <c r="Q263" s="244"/>
      <c r="R263" s="244"/>
      <c r="S263" s="244"/>
      <c r="T263" s="244"/>
      <c r="U263" s="244"/>
      <c r="V263" s="244"/>
      <c r="W263" s="244"/>
      <c r="X263" s="244"/>
      <c r="Y263" s="244"/>
      <c r="Z263" s="244"/>
      <c r="AA263" s="244"/>
      <c r="AB263" s="244"/>
      <c r="AC263" s="244"/>
      <c r="AD263" s="244"/>
      <c r="AE263" s="244"/>
      <c r="AF263" s="244"/>
      <c r="AG263" s="244"/>
      <c r="AH263" s="244"/>
      <c r="AI263" s="244"/>
      <c r="AJ263" s="244"/>
      <c r="AK263" s="244"/>
      <c r="AL263" s="244"/>
      <c r="AM263" s="244"/>
      <c r="AN263" s="244"/>
      <c r="AO263" s="244"/>
      <c r="AP263" s="244"/>
      <c r="AQ263" s="244"/>
      <c r="AR263" s="244"/>
      <c r="AS263" s="244"/>
      <c r="AT263" s="244"/>
      <c r="AU263" s="244"/>
      <c r="AV263" s="244"/>
      <c r="AW263" s="244"/>
      <c r="AX263" s="244"/>
      <c r="AY263" s="244"/>
      <c r="AZ263" s="244"/>
      <c r="BA263" s="244"/>
      <c r="BB263" s="244"/>
      <c r="BC263" s="244"/>
      <c r="BD263" s="244"/>
      <c r="BE263" s="244"/>
      <c r="BF263" s="244"/>
      <c r="BG263" s="244"/>
      <c r="BH263" s="244"/>
      <c r="BI263" s="244"/>
      <c r="BJ263" s="244"/>
      <c r="BK263" s="244"/>
      <c r="BL263" s="244"/>
      <c r="BM263" s="244"/>
      <c r="BN263" s="244"/>
      <c r="BO263" s="244"/>
      <c r="BP263" s="244"/>
      <c r="BQ263" s="244"/>
      <c r="BR263" s="244"/>
      <c r="BS263" s="244"/>
      <c r="BT263" s="244"/>
      <c r="BU263" s="244"/>
      <c r="BV263" s="244"/>
      <c r="BW263" s="244"/>
      <c r="BX263" s="244"/>
      <c r="BY263" s="244"/>
      <c r="BZ263" s="244"/>
      <c r="CA263" s="244"/>
      <c r="CB263" s="244"/>
      <c r="CC263" s="244"/>
      <c r="CD263" s="244"/>
      <c r="CE263" s="244"/>
      <c r="CF263" s="244"/>
      <c r="CG263" s="244"/>
      <c r="CH263" s="244"/>
      <c r="CI263" s="244"/>
      <c r="CJ263" s="244"/>
      <c r="CK263" s="244"/>
      <c r="CL263" s="244"/>
      <c r="CM263" s="244"/>
      <c r="CN263" s="244"/>
      <c r="CO263" s="244"/>
      <c r="CP263" s="244"/>
      <c r="CQ263" s="244"/>
      <c r="CR263" s="244"/>
      <c r="CS263" s="244"/>
      <c r="CT263" s="244"/>
      <c r="CU263" s="244"/>
      <c r="CV263" s="244"/>
      <c r="CW263" s="244"/>
      <c r="CX263" s="244"/>
    </row>
    <row r="264" spans="1:102">
      <c r="A264" s="244"/>
      <c r="B264" s="244"/>
      <c r="C264" s="244"/>
      <c r="D264" s="244"/>
      <c r="E264" s="244"/>
      <c r="F264" s="402"/>
      <c r="G264" s="244"/>
      <c r="H264" s="244"/>
      <c r="I264" s="244"/>
      <c r="J264" s="244"/>
      <c r="K264" s="244"/>
      <c r="L264" s="244"/>
      <c r="M264" s="244"/>
      <c r="N264" s="244"/>
      <c r="O264" s="244"/>
      <c r="P264" s="244"/>
      <c r="Q264" s="244"/>
      <c r="R264" s="244"/>
      <c r="S264" s="244"/>
      <c r="T264" s="244"/>
      <c r="U264" s="244"/>
      <c r="V264" s="244"/>
      <c r="W264" s="244"/>
      <c r="X264" s="244"/>
      <c r="Y264" s="244"/>
      <c r="Z264" s="244"/>
      <c r="AA264" s="244"/>
      <c r="AB264" s="244"/>
      <c r="AC264" s="244"/>
      <c r="AD264" s="244"/>
      <c r="AE264" s="244"/>
      <c r="AF264" s="244"/>
      <c r="AG264" s="244"/>
      <c r="AH264" s="244"/>
      <c r="AI264" s="244"/>
      <c r="AJ264" s="244"/>
      <c r="AK264" s="244"/>
      <c r="AL264" s="244"/>
      <c r="AM264" s="244"/>
      <c r="AN264" s="244"/>
      <c r="AO264" s="244"/>
      <c r="AP264" s="244"/>
      <c r="AQ264" s="244"/>
      <c r="AR264" s="244"/>
      <c r="AS264" s="244"/>
      <c r="AT264" s="244"/>
      <c r="AU264" s="244"/>
      <c r="AV264" s="244"/>
      <c r="AW264" s="244"/>
      <c r="AX264" s="244"/>
      <c r="AY264" s="244"/>
      <c r="AZ264" s="244"/>
      <c r="BA264" s="244"/>
      <c r="BB264" s="244"/>
      <c r="BC264" s="244"/>
      <c r="BD264" s="244"/>
      <c r="BE264" s="244"/>
      <c r="BF264" s="244"/>
      <c r="BG264" s="244"/>
      <c r="BH264" s="244"/>
      <c r="BI264" s="244"/>
      <c r="BJ264" s="244"/>
      <c r="BK264" s="244"/>
      <c r="BL264" s="244"/>
      <c r="BM264" s="244"/>
      <c r="BN264" s="244"/>
      <c r="BO264" s="244"/>
      <c r="BP264" s="244"/>
      <c r="BQ264" s="244"/>
      <c r="BR264" s="244"/>
      <c r="BS264" s="244"/>
      <c r="BT264" s="244"/>
      <c r="BU264" s="244"/>
      <c r="BV264" s="244"/>
      <c r="BW264" s="244"/>
      <c r="BX264" s="244"/>
      <c r="BY264" s="244"/>
      <c r="BZ264" s="244"/>
      <c r="CA264" s="244"/>
      <c r="CB264" s="244"/>
      <c r="CC264" s="244"/>
      <c r="CD264" s="244"/>
      <c r="CE264" s="244"/>
      <c r="CF264" s="244"/>
      <c r="CG264" s="244"/>
      <c r="CH264" s="244"/>
      <c r="CI264" s="244"/>
      <c r="CJ264" s="244"/>
      <c r="CK264" s="244"/>
      <c r="CL264" s="244"/>
      <c r="CM264" s="244"/>
      <c r="CN264" s="244"/>
      <c r="CO264" s="244"/>
      <c r="CP264" s="244"/>
      <c r="CQ264" s="244"/>
      <c r="CR264" s="244"/>
      <c r="CS264" s="244"/>
      <c r="CT264" s="244"/>
      <c r="CU264" s="244"/>
      <c r="CV264" s="244"/>
      <c r="CW264" s="244"/>
      <c r="CX264" s="244"/>
    </row>
    <row r="265" spans="1:102">
      <c r="A265" s="244"/>
      <c r="B265" s="244"/>
      <c r="C265" s="244"/>
      <c r="D265" s="244"/>
      <c r="E265" s="244"/>
      <c r="F265" s="402"/>
      <c r="G265" s="244"/>
      <c r="H265" s="244"/>
      <c r="I265" s="244"/>
      <c r="J265" s="244"/>
      <c r="K265" s="244"/>
      <c r="L265" s="244"/>
      <c r="M265" s="244"/>
      <c r="N265" s="244"/>
      <c r="O265" s="244"/>
      <c r="P265" s="244"/>
      <c r="Q265" s="244"/>
      <c r="R265" s="244"/>
      <c r="S265" s="244"/>
      <c r="T265" s="244"/>
      <c r="U265" s="244"/>
      <c r="V265" s="244"/>
      <c r="W265" s="244"/>
      <c r="X265" s="244"/>
      <c r="Y265" s="244"/>
      <c r="Z265" s="244"/>
      <c r="AA265" s="244"/>
      <c r="AB265" s="244"/>
      <c r="AC265" s="244"/>
      <c r="AD265" s="244"/>
      <c r="AE265" s="244"/>
      <c r="AF265" s="244"/>
      <c r="AG265" s="244"/>
      <c r="AH265" s="244"/>
      <c r="AI265" s="244"/>
      <c r="AJ265" s="244"/>
      <c r="AK265" s="244"/>
      <c r="AL265" s="244"/>
      <c r="AM265" s="244"/>
      <c r="AN265" s="244"/>
      <c r="AO265" s="244"/>
      <c r="AP265" s="244"/>
      <c r="AQ265" s="244"/>
      <c r="AR265" s="244"/>
      <c r="AS265" s="244"/>
      <c r="AT265" s="244"/>
      <c r="AU265" s="244"/>
      <c r="AV265" s="244"/>
      <c r="AW265" s="244"/>
      <c r="AX265" s="244"/>
      <c r="AY265" s="244"/>
      <c r="AZ265" s="244"/>
      <c r="BA265" s="244"/>
      <c r="BB265" s="244"/>
      <c r="BC265" s="244"/>
      <c r="BD265" s="244"/>
      <c r="BE265" s="244"/>
      <c r="BF265" s="244"/>
      <c r="BG265" s="244"/>
      <c r="BH265" s="244"/>
      <c r="BI265" s="244"/>
      <c r="BJ265" s="244"/>
      <c r="BK265" s="244"/>
      <c r="BL265" s="244"/>
      <c r="BM265" s="244"/>
      <c r="BN265" s="244"/>
      <c r="BO265" s="244"/>
      <c r="BP265" s="244"/>
      <c r="BQ265" s="244"/>
      <c r="BR265" s="244"/>
      <c r="BS265" s="244"/>
      <c r="BT265" s="244"/>
      <c r="BU265" s="244"/>
      <c r="BV265" s="244"/>
      <c r="BW265" s="244"/>
      <c r="BX265" s="244"/>
      <c r="BY265" s="244"/>
      <c r="BZ265" s="244"/>
      <c r="CA265" s="244"/>
      <c r="CB265" s="244"/>
      <c r="CC265" s="244"/>
      <c r="CD265" s="244"/>
      <c r="CE265" s="244"/>
      <c r="CF265" s="244"/>
      <c r="CG265" s="244"/>
      <c r="CH265" s="244"/>
      <c r="CI265" s="244"/>
      <c r="CJ265" s="244"/>
      <c r="CK265" s="244"/>
      <c r="CL265" s="244"/>
      <c r="CM265" s="244"/>
      <c r="CN265" s="244"/>
      <c r="CO265" s="244"/>
      <c r="CP265" s="244"/>
      <c r="CQ265" s="244"/>
      <c r="CR265" s="244"/>
      <c r="CS265" s="244"/>
      <c r="CT265" s="244"/>
      <c r="CU265" s="244"/>
      <c r="CV265" s="244"/>
      <c r="CW265" s="244"/>
      <c r="CX265" s="244"/>
    </row>
    <row r="266" spans="1:102">
      <c r="A266" s="244"/>
      <c r="B266" s="244"/>
      <c r="C266" s="244"/>
      <c r="D266" s="244"/>
      <c r="E266" s="244"/>
      <c r="F266" s="402"/>
      <c r="G266" s="244"/>
      <c r="H266" s="244"/>
      <c r="I266" s="244"/>
      <c r="J266" s="244"/>
      <c r="K266" s="244"/>
      <c r="L266" s="244"/>
      <c r="M266" s="244"/>
      <c r="N266" s="244"/>
      <c r="O266" s="244"/>
      <c r="P266" s="244"/>
      <c r="Q266" s="244"/>
      <c r="R266" s="244"/>
      <c r="S266" s="244"/>
      <c r="T266" s="244"/>
      <c r="U266" s="244"/>
      <c r="V266" s="244"/>
      <c r="W266" s="244"/>
      <c r="X266" s="244"/>
      <c r="Y266" s="244"/>
      <c r="Z266" s="244"/>
      <c r="AA266" s="244"/>
      <c r="AB266" s="244"/>
      <c r="AC266" s="244"/>
      <c r="AD266" s="244"/>
      <c r="AE266" s="244"/>
      <c r="AF266" s="244"/>
      <c r="AG266" s="244"/>
      <c r="AH266" s="244"/>
      <c r="AI266" s="244"/>
      <c r="AJ266" s="244"/>
      <c r="AK266" s="244"/>
      <c r="AL266" s="244"/>
      <c r="AM266" s="244"/>
      <c r="AN266" s="244"/>
      <c r="AO266" s="244"/>
      <c r="AP266" s="244"/>
      <c r="AQ266" s="244"/>
      <c r="AR266" s="244"/>
      <c r="AS266" s="244"/>
      <c r="AT266" s="244"/>
      <c r="AU266" s="244"/>
      <c r="AV266" s="244"/>
      <c r="AW266" s="244"/>
      <c r="AX266" s="244"/>
      <c r="AY266" s="244"/>
      <c r="AZ266" s="244"/>
      <c r="BA266" s="244"/>
      <c r="BB266" s="244"/>
      <c r="BC266" s="244"/>
      <c r="BD266" s="244"/>
      <c r="BE266" s="244"/>
      <c r="BF266" s="244"/>
      <c r="BG266" s="244"/>
      <c r="BH266" s="244"/>
      <c r="BI266" s="244"/>
      <c r="BJ266" s="244"/>
      <c r="BK266" s="244"/>
      <c r="BL266" s="244"/>
      <c r="BM266" s="244"/>
      <c r="BN266" s="244"/>
      <c r="BO266" s="244"/>
      <c r="BP266" s="244"/>
      <c r="BQ266" s="244"/>
      <c r="BR266" s="244"/>
      <c r="BS266" s="244"/>
      <c r="BT266" s="244"/>
      <c r="BU266" s="244"/>
      <c r="BV266" s="244"/>
      <c r="BW266" s="244"/>
      <c r="BX266" s="244"/>
      <c r="BY266" s="244"/>
      <c r="BZ266" s="244"/>
      <c r="CA266" s="244"/>
      <c r="CB266" s="244"/>
      <c r="CC266" s="244"/>
      <c r="CD266" s="244"/>
      <c r="CE266" s="244"/>
      <c r="CF266" s="244"/>
      <c r="CG266" s="244"/>
      <c r="CH266" s="244"/>
      <c r="CI266" s="244"/>
      <c r="CJ266" s="244"/>
      <c r="CK266" s="244"/>
      <c r="CL266" s="244"/>
      <c r="CM266" s="244"/>
      <c r="CN266" s="244"/>
      <c r="CO266" s="244"/>
      <c r="CP266" s="244"/>
      <c r="CQ266" s="244"/>
      <c r="CR266" s="244"/>
      <c r="CS266" s="244"/>
      <c r="CT266" s="244"/>
      <c r="CU266" s="244"/>
      <c r="CV266" s="244"/>
      <c r="CW266" s="244"/>
      <c r="CX266" s="244"/>
    </row>
    <row r="267" spans="1:102">
      <c r="A267" s="244"/>
      <c r="B267" s="244"/>
      <c r="C267" s="244"/>
      <c r="D267" s="244"/>
      <c r="E267" s="244"/>
      <c r="F267" s="402"/>
      <c r="G267" s="244"/>
      <c r="H267" s="244"/>
      <c r="I267" s="244"/>
      <c r="J267" s="244"/>
      <c r="K267" s="244"/>
      <c r="L267" s="244"/>
      <c r="M267" s="244"/>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244"/>
      <c r="AL267" s="244"/>
      <c r="AM267" s="244"/>
      <c r="AN267" s="244"/>
      <c r="AO267" s="244"/>
      <c r="AP267" s="244"/>
      <c r="AQ267" s="244"/>
      <c r="AR267" s="244"/>
      <c r="AS267" s="244"/>
      <c r="AT267" s="244"/>
      <c r="AU267" s="244"/>
      <c r="AV267" s="244"/>
      <c r="AW267" s="244"/>
      <c r="AX267" s="244"/>
      <c r="AY267" s="244"/>
      <c r="AZ267" s="244"/>
      <c r="BA267" s="244"/>
      <c r="BB267" s="244"/>
      <c r="BC267" s="244"/>
      <c r="BD267" s="244"/>
      <c r="BE267" s="244"/>
      <c r="BF267" s="244"/>
      <c r="BG267" s="244"/>
      <c r="BH267" s="244"/>
      <c r="BI267" s="244"/>
      <c r="BJ267" s="244"/>
      <c r="BK267" s="244"/>
      <c r="BL267" s="244"/>
      <c r="BM267" s="244"/>
      <c r="BN267" s="244"/>
      <c r="BO267" s="244"/>
      <c r="BP267" s="244"/>
      <c r="BQ267" s="244"/>
      <c r="BR267" s="244"/>
      <c r="BS267" s="244"/>
      <c r="BT267" s="244"/>
      <c r="BU267" s="244"/>
      <c r="BV267" s="244"/>
      <c r="BW267" s="244"/>
      <c r="BX267" s="244"/>
      <c r="BY267" s="244"/>
      <c r="BZ267" s="244"/>
      <c r="CA267" s="244"/>
      <c r="CB267" s="244"/>
      <c r="CC267" s="244"/>
      <c r="CD267" s="244"/>
      <c r="CE267" s="244"/>
      <c r="CF267" s="244"/>
      <c r="CG267" s="244"/>
      <c r="CH267" s="244"/>
      <c r="CI267" s="244"/>
      <c r="CJ267" s="244"/>
      <c r="CK267" s="244"/>
      <c r="CL267" s="244"/>
      <c r="CM267" s="244"/>
      <c r="CN267" s="244"/>
      <c r="CO267" s="244"/>
      <c r="CP267" s="244"/>
      <c r="CQ267" s="244"/>
      <c r="CR267" s="244"/>
      <c r="CS267" s="244"/>
      <c r="CT267" s="244"/>
      <c r="CU267" s="244"/>
      <c r="CV267" s="244"/>
      <c r="CW267" s="244"/>
      <c r="CX267" s="244"/>
    </row>
    <row r="268" spans="1:102">
      <c r="A268" s="244"/>
      <c r="B268" s="244"/>
      <c r="C268" s="244"/>
      <c r="D268" s="244"/>
      <c r="E268" s="244"/>
      <c r="F268" s="402"/>
      <c r="G268" s="244"/>
      <c r="H268" s="244"/>
      <c r="I268" s="244"/>
      <c r="J268" s="244"/>
      <c r="K268" s="244"/>
      <c r="L268" s="244"/>
      <c r="M268" s="244"/>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244"/>
      <c r="AL268" s="244"/>
      <c r="AM268" s="244"/>
      <c r="AN268" s="244"/>
      <c r="AO268" s="244"/>
      <c r="AP268" s="244"/>
      <c r="AQ268" s="244"/>
      <c r="AR268" s="244"/>
      <c r="AS268" s="244"/>
      <c r="AT268" s="244"/>
      <c r="AU268" s="244"/>
      <c r="AV268" s="244"/>
      <c r="AW268" s="244"/>
      <c r="AX268" s="244"/>
      <c r="AY268" s="244"/>
      <c r="AZ268" s="244"/>
      <c r="BA268" s="244"/>
      <c r="BB268" s="244"/>
      <c r="BC268" s="244"/>
      <c r="BD268" s="244"/>
      <c r="BE268" s="244"/>
      <c r="BF268" s="244"/>
      <c r="BG268" s="244"/>
      <c r="BH268" s="244"/>
      <c r="BI268" s="244"/>
      <c r="BJ268" s="244"/>
      <c r="BK268" s="244"/>
      <c r="BL268" s="244"/>
      <c r="BM268" s="244"/>
      <c r="BN268" s="244"/>
      <c r="BO268" s="244"/>
      <c r="BP268" s="244"/>
      <c r="BQ268" s="244"/>
      <c r="BR268" s="244"/>
      <c r="BS268" s="244"/>
      <c r="BT268" s="244"/>
      <c r="BU268" s="244"/>
      <c r="BV268" s="244"/>
      <c r="BW268" s="244"/>
      <c r="BX268" s="244"/>
      <c r="BY268" s="244"/>
      <c r="BZ268" s="244"/>
      <c r="CA268" s="244"/>
      <c r="CB268" s="244"/>
      <c r="CC268" s="244"/>
      <c r="CD268" s="244"/>
      <c r="CE268" s="244"/>
      <c r="CF268" s="244"/>
      <c r="CG268" s="244"/>
      <c r="CH268" s="244"/>
      <c r="CI268" s="244"/>
      <c r="CJ268" s="244"/>
      <c r="CK268" s="244"/>
      <c r="CL268" s="244"/>
      <c r="CM268" s="244"/>
      <c r="CN268" s="244"/>
      <c r="CO268" s="244"/>
      <c r="CP268" s="244"/>
      <c r="CQ268" s="244"/>
      <c r="CR268" s="244"/>
      <c r="CS268" s="244"/>
      <c r="CT268" s="244"/>
      <c r="CU268" s="244"/>
      <c r="CV268" s="244"/>
      <c r="CW268" s="244"/>
      <c r="CX268" s="244"/>
    </row>
    <row r="269" spans="1:102">
      <c r="A269" s="244"/>
      <c r="B269" s="244"/>
      <c r="C269" s="244"/>
      <c r="D269" s="244"/>
      <c r="E269" s="244"/>
      <c r="F269" s="402"/>
      <c r="G269" s="244"/>
      <c r="H269" s="244"/>
      <c r="I269" s="244"/>
      <c r="J269" s="244"/>
      <c r="K269" s="244"/>
      <c r="L269" s="244"/>
      <c r="M269" s="244"/>
      <c r="N269" s="244"/>
      <c r="O269" s="244"/>
      <c r="P269" s="244"/>
      <c r="Q269" s="244"/>
      <c r="R269" s="244"/>
      <c r="S269" s="244"/>
      <c r="T269" s="244"/>
      <c r="U269" s="244"/>
      <c r="V269" s="244"/>
      <c r="W269" s="244"/>
      <c r="X269" s="244"/>
      <c r="Y269" s="244"/>
      <c r="Z269" s="244"/>
      <c r="AA269" s="244"/>
      <c r="AB269" s="244"/>
      <c r="AC269" s="244"/>
      <c r="AD269" s="244"/>
      <c r="AE269" s="244"/>
      <c r="AF269" s="244"/>
      <c r="AG269" s="244"/>
      <c r="AH269" s="244"/>
      <c r="AI269" s="244"/>
      <c r="AJ269" s="244"/>
      <c r="AK269" s="244"/>
      <c r="AL269" s="244"/>
      <c r="AM269" s="244"/>
      <c r="AN269" s="244"/>
      <c r="AO269" s="244"/>
      <c r="AP269" s="244"/>
      <c r="AQ269" s="244"/>
      <c r="AR269" s="244"/>
      <c r="AS269" s="244"/>
      <c r="AT269" s="244"/>
      <c r="AU269" s="244"/>
      <c r="AV269" s="244"/>
      <c r="AW269" s="244"/>
      <c r="AX269" s="244"/>
      <c r="AY269" s="244"/>
      <c r="AZ269" s="244"/>
      <c r="BA269" s="244"/>
      <c r="BB269" s="244"/>
      <c r="BC269" s="244"/>
      <c r="BD269" s="244"/>
      <c r="BE269" s="244"/>
      <c r="BF269" s="244"/>
      <c r="BG269" s="244"/>
      <c r="BH269" s="244"/>
      <c r="BI269" s="244"/>
      <c r="BJ269" s="244"/>
      <c r="BK269" s="244"/>
      <c r="BL269" s="244"/>
      <c r="BM269" s="244"/>
      <c r="BN269" s="244"/>
      <c r="BO269" s="244"/>
      <c r="BP269" s="244"/>
      <c r="BQ269" s="244"/>
      <c r="BR269" s="244"/>
      <c r="BS269" s="244"/>
      <c r="BT269" s="244"/>
      <c r="BU269" s="244"/>
      <c r="BV269" s="244"/>
      <c r="BW269" s="244"/>
      <c r="BX269" s="244"/>
      <c r="BY269" s="244"/>
      <c r="BZ269" s="244"/>
      <c r="CA269" s="244"/>
      <c r="CB269" s="244"/>
      <c r="CC269" s="244"/>
      <c r="CD269" s="244"/>
      <c r="CE269" s="244"/>
      <c r="CF269" s="244"/>
      <c r="CG269" s="244"/>
      <c r="CH269" s="244"/>
      <c r="CI269" s="244"/>
      <c r="CJ269" s="244"/>
      <c r="CK269" s="244"/>
      <c r="CL269" s="244"/>
      <c r="CM269" s="244"/>
      <c r="CN269" s="244"/>
      <c r="CO269" s="244"/>
      <c r="CP269" s="244"/>
      <c r="CQ269" s="244"/>
      <c r="CR269" s="244"/>
      <c r="CS269" s="244"/>
      <c r="CT269" s="244"/>
      <c r="CU269" s="244"/>
      <c r="CV269" s="244"/>
      <c r="CW269" s="244"/>
      <c r="CX269" s="244"/>
    </row>
    <row r="270" spans="1:102">
      <c r="A270" s="242"/>
      <c r="B270" s="243"/>
      <c r="C270" s="243"/>
      <c r="D270" s="243"/>
      <c r="E270" s="243"/>
      <c r="F270" s="404"/>
      <c r="G270" s="243"/>
      <c r="H270" s="243"/>
      <c r="I270" s="244"/>
      <c r="J270" s="244"/>
      <c r="K270" s="244"/>
      <c r="L270" s="244"/>
      <c r="M270" s="244"/>
      <c r="N270" s="244"/>
      <c r="O270" s="244"/>
      <c r="P270" s="244"/>
      <c r="Q270" s="244"/>
      <c r="R270" s="244"/>
      <c r="S270" s="244"/>
      <c r="T270" s="244"/>
      <c r="U270" s="244"/>
      <c r="V270" s="244"/>
      <c r="W270" s="244"/>
      <c r="X270" s="244"/>
      <c r="Y270" s="244"/>
      <c r="Z270" s="244"/>
      <c r="AA270" s="244"/>
      <c r="AB270" s="244"/>
      <c r="AC270" s="244"/>
      <c r="AD270" s="244"/>
      <c r="AE270" s="244"/>
      <c r="AF270" s="244"/>
      <c r="AG270" s="244"/>
      <c r="AH270" s="244"/>
      <c r="AI270" s="244"/>
      <c r="AJ270" s="244"/>
      <c r="AK270" s="244"/>
      <c r="AL270" s="244"/>
      <c r="AM270" s="244"/>
      <c r="AN270" s="244"/>
      <c r="AO270" s="244"/>
      <c r="AP270" s="244"/>
      <c r="AQ270" s="244"/>
      <c r="AR270" s="244"/>
      <c r="AS270" s="244"/>
      <c r="AT270" s="244"/>
      <c r="AU270" s="244"/>
      <c r="AV270" s="244"/>
      <c r="AW270" s="244"/>
      <c r="AX270" s="244"/>
      <c r="AY270" s="244"/>
      <c r="AZ270" s="244"/>
      <c r="BA270" s="244"/>
      <c r="BB270" s="244"/>
      <c r="BC270" s="244"/>
      <c r="BD270" s="244"/>
      <c r="BE270" s="244"/>
      <c r="BF270" s="244"/>
      <c r="BG270" s="244"/>
      <c r="BH270" s="244"/>
      <c r="BI270" s="244"/>
      <c r="BJ270" s="244"/>
      <c r="BK270" s="244"/>
      <c r="BL270" s="244"/>
      <c r="BM270" s="244"/>
      <c r="BN270" s="244"/>
      <c r="BO270" s="244"/>
      <c r="BP270" s="244"/>
      <c r="BQ270" s="244"/>
      <c r="BR270" s="244"/>
      <c r="BS270" s="244"/>
      <c r="BT270" s="244"/>
      <c r="BU270" s="244"/>
      <c r="BV270" s="244"/>
      <c r="BW270" s="244"/>
      <c r="BX270" s="244"/>
      <c r="BY270" s="244"/>
      <c r="BZ270" s="244"/>
      <c r="CA270" s="244"/>
      <c r="CB270" s="244"/>
      <c r="CC270" s="244"/>
      <c r="CD270" s="244"/>
      <c r="CE270" s="244"/>
      <c r="CF270" s="244"/>
      <c r="CG270" s="244"/>
      <c r="CH270" s="244"/>
      <c r="CI270" s="244"/>
      <c r="CJ270" s="244"/>
      <c r="CK270" s="244"/>
      <c r="CL270" s="244"/>
      <c r="CM270" s="244"/>
      <c r="CN270" s="244"/>
      <c r="CO270" s="244"/>
      <c r="CP270" s="244"/>
      <c r="CQ270" s="244"/>
      <c r="CR270" s="244"/>
      <c r="CS270" s="244"/>
      <c r="CT270" s="244"/>
      <c r="CU270" s="244"/>
      <c r="CV270" s="244"/>
      <c r="CW270" s="244"/>
      <c r="CX270" s="244"/>
    </row>
    <row r="271" spans="1:102">
      <c r="A271" s="242"/>
      <c r="B271" s="243"/>
      <c r="C271" s="243"/>
      <c r="D271" s="243"/>
      <c r="E271" s="243"/>
      <c r="F271" s="404"/>
      <c r="G271" s="243"/>
      <c r="H271" s="243"/>
      <c r="I271" s="244"/>
      <c r="J271" s="244"/>
      <c r="K271" s="244"/>
      <c r="L271" s="244"/>
      <c r="M271" s="244"/>
      <c r="N271" s="244"/>
      <c r="O271" s="244"/>
      <c r="P271" s="244"/>
      <c r="Q271" s="244"/>
      <c r="R271" s="244"/>
      <c r="S271" s="244"/>
      <c r="T271" s="244"/>
      <c r="U271" s="244"/>
      <c r="V271" s="244"/>
      <c r="W271" s="244"/>
      <c r="X271" s="244"/>
      <c r="Y271" s="244"/>
      <c r="Z271" s="244"/>
      <c r="AA271" s="244"/>
      <c r="AB271" s="244"/>
      <c r="AC271" s="244"/>
      <c r="AD271" s="244"/>
      <c r="AE271" s="244"/>
      <c r="AF271" s="244"/>
      <c r="AG271" s="244"/>
      <c r="AH271" s="244"/>
      <c r="AI271" s="244"/>
      <c r="AJ271" s="244"/>
      <c r="AK271" s="244"/>
      <c r="AL271" s="244"/>
      <c r="AM271" s="244"/>
      <c r="AN271" s="244"/>
      <c r="AO271" s="244"/>
      <c r="AP271" s="244"/>
      <c r="AQ271" s="244"/>
      <c r="AR271" s="244"/>
      <c r="AS271" s="244"/>
      <c r="AT271" s="244"/>
      <c r="AU271" s="244"/>
      <c r="AV271" s="244"/>
      <c r="AW271" s="244"/>
      <c r="AX271" s="244"/>
      <c r="AY271" s="244"/>
      <c r="AZ271" s="244"/>
      <c r="BA271" s="244"/>
      <c r="BB271" s="244"/>
      <c r="BC271" s="244"/>
      <c r="BD271" s="244"/>
      <c r="BE271" s="244"/>
      <c r="BF271" s="244"/>
      <c r="BG271" s="244"/>
      <c r="BH271" s="244"/>
      <c r="BI271" s="244"/>
      <c r="BJ271" s="244"/>
      <c r="BK271" s="244"/>
      <c r="BL271" s="244"/>
      <c r="BM271" s="244"/>
      <c r="BN271" s="244"/>
      <c r="BO271" s="244"/>
      <c r="BP271" s="244"/>
      <c r="BQ271" s="244"/>
      <c r="BR271" s="244"/>
      <c r="BS271" s="244"/>
      <c r="BT271" s="244"/>
      <c r="BU271" s="244"/>
      <c r="BV271" s="244"/>
      <c r="BW271" s="244"/>
      <c r="BX271" s="244"/>
      <c r="BY271" s="244"/>
      <c r="BZ271" s="244"/>
      <c r="CA271" s="244"/>
      <c r="CB271" s="244"/>
      <c r="CC271" s="244"/>
      <c r="CD271" s="244"/>
      <c r="CE271" s="244"/>
      <c r="CF271" s="244"/>
      <c r="CG271" s="244"/>
      <c r="CH271" s="244"/>
      <c r="CI271" s="244"/>
      <c r="CJ271" s="244"/>
      <c r="CK271" s="244"/>
      <c r="CL271" s="244"/>
      <c r="CM271" s="244"/>
      <c r="CN271" s="244"/>
      <c r="CO271" s="244"/>
      <c r="CP271" s="244"/>
      <c r="CQ271" s="244"/>
      <c r="CR271" s="244"/>
      <c r="CS271" s="244"/>
      <c r="CT271" s="244"/>
      <c r="CU271" s="244"/>
      <c r="CV271" s="244"/>
      <c r="CW271" s="244"/>
      <c r="CX271" s="244"/>
    </row>
    <row r="272" spans="1:102">
      <c r="A272" s="242"/>
      <c r="B272" s="243"/>
      <c r="C272" s="243"/>
      <c r="D272" s="243"/>
      <c r="E272" s="243"/>
      <c r="F272" s="404"/>
      <c r="G272" s="243"/>
      <c r="H272" s="243"/>
      <c r="I272" s="244"/>
      <c r="J272" s="244"/>
      <c r="K272" s="244"/>
      <c r="L272" s="244"/>
      <c r="M272" s="244"/>
      <c r="N272" s="244"/>
      <c r="O272" s="244"/>
      <c r="P272" s="244"/>
      <c r="Q272" s="244"/>
      <c r="R272" s="244"/>
      <c r="S272" s="244"/>
      <c r="T272" s="244"/>
      <c r="U272" s="244"/>
      <c r="V272" s="244"/>
      <c r="W272" s="244"/>
      <c r="X272" s="244"/>
      <c r="Y272" s="244"/>
      <c r="Z272" s="244"/>
      <c r="AA272" s="244"/>
      <c r="AB272" s="244"/>
      <c r="AC272" s="244"/>
      <c r="AD272" s="244"/>
      <c r="AE272" s="244"/>
      <c r="AF272" s="244"/>
      <c r="AG272" s="244"/>
      <c r="AH272" s="244"/>
      <c r="AI272" s="244"/>
      <c r="AJ272" s="244"/>
      <c r="AK272" s="244"/>
      <c r="AL272" s="244"/>
      <c r="AM272" s="244"/>
      <c r="AN272" s="244"/>
      <c r="AO272" s="244"/>
      <c r="AP272" s="244"/>
      <c r="AQ272" s="244"/>
      <c r="AR272" s="244"/>
      <c r="AS272" s="244"/>
      <c r="AT272" s="244"/>
      <c r="AU272" s="244"/>
      <c r="AV272" s="244"/>
      <c r="AW272" s="244"/>
      <c r="AX272" s="244"/>
      <c r="AY272" s="244"/>
      <c r="AZ272" s="244"/>
      <c r="BA272" s="244"/>
      <c r="BB272" s="244"/>
      <c r="BC272" s="244"/>
      <c r="BD272" s="244"/>
      <c r="BE272" s="244"/>
      <c r="BF272" s="244"/>
      <c r="BG272" s="244"/>
      <c r="BH272" s="244"/>
      <c r="BI272" s="244"/>
      <c r="BJ272" s="244"/>
      <c r="BK272" s="244"/>
      <c r="BL272" s="244"/>
      <c r="BM272" s="244"/>
      <c r="BN272" s="244"/>
      <c r="BO272" s="244"/>
      <c r="BP272" s="244"/>
      <c r="BQ272" s="244"/>
      <c r="BR272" s="244"/>
      <c r="BS272" s="244"/>
      <c r="BT272" s="244"/>
      <c r="BU272" s="244"/>
      <c r="BV272" s="244"/>
      <c r="BW272" s="244"/>
      <c r="BX272" s="244"/>
      <c r="BY272" s="244"/>
      <c r="BZ272" s="244"/>
      <c r="CA272" s="244"/>
      <c r="CB272" s="244"/>
      <c r="CC272" s="244"/>
      <c r="CD272" s="244"/>
      <c r="CE272" s="244"/>
      <c r="CF272" s="244"/>
      <c r="CG272" s="244"/>
      <c r="CH272" s="244"/>
      <c r="CI272" s="244"/>
      <c r="CJ272" s="244"/>
      <c r="CK272" s="244"/>
      <c r="CL272" s="244"/>
      <c r="CM272" s="244"/>
      <c r="CN272" s="244"/>
      <c r="CO272" s="244"/>
      <c r="CP272" s="244"/>
      <c r="CQ272" s="244"/>
      <c r="CR272" s="244"/>
      <c r="CS272" s="244"/>
      <c r="CT272" s="244"/>
      <c r="CU272" s="244"/>
      <c r="CV272" s="244"/>
      <c r="CW272" s="244"/>
      <c r="CX272" s="244"/>
    </row>
    <row r="273" spans="1:102">
      <c r="A273" s="242"/>
      <c r="B273" s="243"/>
      <c r="C273" s="243"/>
      <c r="D273" s="243"/>
      <c r="E273" s="243"/>
      <c r="F273" s="404"/>
      <c r="G273" s="243"/>
      <c r="H273" s="243"/>
      <c r="I273" s="244"/>
      <c r="J273" s="244"/>
      <c r="K273" s="244"/>
      <c r="L273" s="244"/>
      <c r="M273" s="244"/>
      <c r="N273" s="244"/>
      <c r="O273" s="244"/>
      <c r="P273" s="244"/>
      <c r="Q273" s="244"/>
      <c r="R273" s="244"/>
      <c r="S273" s="244"/>
      <c r="T273" s="244"/>
      <c r="U273" s="244"/>
      <c r="V273" s="244"/>
      <c r="W273" s="244"/>
      <c r="X273" s="244"/>
      <c r="Y273" s="244"/>
      <c r="Z273" s="244"/>
      <c r="AA273" s="244"/>
      <c r="AB273" s="244"/>
      <c r="AC273" s="244"/>
      <c r="AD273" s="244"/>
      <c r="AE273" s="244"/>
      <c r="AF273" s="244"/>
      <c r="AG273" s="244"/>
      <c r="AH273" s="244"/>
      <c r="AI273" s="244"/>
      <c r="AJ273" s="244"/>
      <c r="AK273" s="244"/>
      <c r="AL273" s="244"/>
      <c r="AM273" s="244"/>
      <c r="AN273" s="244"/>
      <c r="AO273" s="244"/>
      <c r="AP273" s="244"/>
      <c r="AQ273" s="244"/>
      <c r="AR273" s="244"/>
      <c r="AS273" s="244"/>
      <c r="AT273" s="244"/>
      <c r="AU273" s="244"/>
      <c r="AV273" s="244"/>
      <c r="AW273" s="244"/>
      <c r="AX273" s="244"/>
      <c r="AY273" s="244"/>
      <c r="AZ273" s="244"/>
      <c r="BA273" s="244"/>
      <c r="BB273" s="244"/>
      <c r="BC273" s="244"/>
      <c r="BD273" s="244"/>
      <c r="BE273" s="244"/>
      <c r="BF273" s="244"/>
      <c r="BG273" s="244"/>
      <c r="BH273" s="244"/>
      <c r="BI273" s="244"/>
      <c r="BJ273" s="244"/>
      <c r="BK273" s="244"/>
      <c r="BL273" s="244"/>
      <c r="BM273" s="244"/>
      <c r="BN273" s="244"/>
      <c r="BO273" s="244"/>
      <c r="BP273" s="244"/>
      <c r="BQ273" s="244"/>
      <c r="BR273" s="244"/>
      <c r="BS273" s="244"/>
      <c r="BT273" s="244"/>
      <c r="BU273" s="244"/>
      <c r="BV273" s="244"/>
      <c r="BW273" s="244"/>
      <c r="BX273" s="244"/>
      <c r="BY273" s="244"/>
      <c r="BZ273" s="244"/>
      <c r="CA273" s="244"/>
      <c r="CB273" s="244"/>
      <c r="CC273" s="244"/>
      <c r="CD273" s="244"/>
      <c r="CE273" s="244"/>
      <c r="CF273" s="244"/>
      <c r="CG273" s="244"/>
      <c r="CH273" s="244"/>
      <c r="CI273" s="244"/>
      <c r="CJ273" s="244"/>
      <c r="CK273" s="244"/>
      <c r="CL273" s="244"/>
      <c r="CM273" s="244"/>
      <c r="CN273" s="244"/>
      <c r="CO273" s="244"/>
      <c r="CP273" s="244"/>
      <c r="CQ273" s="244"/>
      <c r="CR273" s="244"/>
      <c r="CS273" s="244"/>
      <c r="CT273" s="244"/>
      <c r="CU273" s="244"/>
      <c r="CV273" s="244"/>
      <c r="CW273" s="244"/>
      <c r="CX273" s="244"/>
    </row>
    <row r="274" spans="1:102">
      <c r="A274" s="244"/>
      <c r="B274" s="244"/>
      <c r="C274" s="244"/>
      <c r="D274" s="244"/>
      <c r="E274" s="244"/>
      <c r="F274" s="402"/>
      <c r="G274" s="244"/>
      <c r="H274" s="244"/>
      <c r="I274" s="243"/>
      <c r="J274" s="243"/>
      <c r="K274" s="243"/>
      <c r="CN274" s="244"/>
      <c r="CO274" s="244"/>
      <c r="CP274" s="244"/>
      <c r="CQ274" s="244"/>
      <c r="CR274" s="244"/>
      <c r="CS274" s="244"/>
      <c r="CT274" s="244"/>
      <c r="CU274" s="244"/>
      <c r="CV274" s="244"/>
      <c r="CW274" s="244"/>
      <c r="CX274" s="244"/>
    </row>
    <row r="275" spans="1:102">
      <c r="A275" s="244"/>
      <c r="B275" s="244"/>
      <c r="C275" s="244"/>
      <c r="D275" s="244"/>
      <c r="E275" s="244"/>
      <c r="F275" s="402"/>
      <c r="G275" s="244"/>
      <c r="H275" s="244"/>
      <c r="I275" s="243"/>
      <c r="J275" s="243"/>
      <c r="K275" s="243"/>
      <c r="CN275" s="244"/>
      <c r="CO275" s="244"/>
      <c r="CP275" s="244"/>
      <c r="CQ275" s="244"/>
      <c r="CR275" s="244"/>
      <c r="CS275" s="244"/>
      <c r="CT275" s="244"/>
      <c r="CU275" s="244"/>
      <c r="CV275" s="244"/>
      <c r="CW275" s="244"/>
      <c r="CX275" s="244"/>
    </row>
    <row r="276" spans="1:102">
      <c r="A276" s="244"/>
      <c r="B276" s="244"/>
      <c r="C276" s="244"/>
      <c r="D276" s="244"/>
      <c r="E276" s="244"/>
      <c r="F276" s="402"/>
      <c r="G276" s="244"/>
      <c r="H276" s="244"/>
      <c r="I276" s="243"/>
      <c r="J276" s="243"/>
      <c r="K276" s="243"/>
      <c r="CN276" s="244"/>
      <c r="CO276" s="244"/>
      <c r="CP276" s="244"/>
      <c r="CQ276" s="244"/>
      <c r="CR276" s="244"/>
      <c r="CS276" s="244"/>
      <c r="CT276" s="244"/>
      <c r="CU276" s="244"/>
      <c r="CV276" s="244"/>
      <c r="CW276" s="244"/>
      <c r="CX276" s="244"/>
    </row>
    <row r="277" spans="1:102">
      <c r="A277" s="244"/>
      <c r="B277" s="244"/>
      <c r="C277" s="244"/>
      <c r="D277" s="244"/>
      <c r="E277" s="244"/>
      <c r="F277" s="402"/>
      <c r="G277" s="244"/>
      <c r="H277" s="244"/>
      <c r="I277" s="243"/>
      <c r="J277" s="243"/>
      <c r="K277" s="243"/>
      <c r="CN277" s="244"/>
      <c r="CO277" s="244"/>
      <c r="CP277" s="244"/>
      <c r="CQ277" s="244"/>
      <c r="CR277" s="244"/>
      <c r="CS277" s="244"/>
      <c r="CT277" s="244"/>
      <c r="CU277" s="244"/>
      <c r="CV277" s="244"/>
      <c r="CW277" s="244"/>
      <c r="CX277" s="244"/>
    </row>
    <row r="278" spans="1:102">
      <c r="A278" s="244"/>
      <c r="B278" s="244"/>
      <c r="C278" s="244"/>
      <c r="D278" s="244"/>
      <c r="E278" s="244"/>
      <c r="F278" s="402"/>
      <c r="G278" s="244"/>
      <c r="H278" s="244"/>
      <c r="I278" s="244"/>
      <c r="J278" s="244"/>
      <c r="K278" s="244"/>
      <c r="L278" s="244"/>
      <c r="M278" s="244"/>
      <c r="N278" s="244"/>
      <c r="O278" s="244"/>
      <c r="P278" s="244"/>
      <c r="Q278" s="244"/>
      <c r="R278" s="244"/>
      <c r="S278" s="244"/>
      <c r="T278" s="244"/>
      <c r="U278" s="244"/>
      <c r="V278" s="244"/>
      <c r="W278" s="244"/>
      <c r="X278" s="244"/>
      <c r="Y278" s="244"/>
      <c r="Z278" s="244"/>
      <c r="AA278" s="244"/>
      <c r="AB278" s="244"/>
      <c r="AC278" s="244"/>
      <c r="AD278" s="244"/>
      <c r="AE278" s="244"/>
      <c r="AF278" s="244"/>
      <c r="AG278" s="244"/>
      <c r="AH278" s="244"/>
      <c r="AI278" s="244"/>
      <c r="AJ278" s="244"/>
      <c r="AK278" s="244"/>
      <c r="AL278" s="244"/>
      <c r="AM278" s="244"/>
      <c r="AN278" s="244"/>
      <c r="AO278" s="244"/>
      <c r="AP278" s="244"/>
      <c r="AQ278" s="244"/>
      <c r="AR278" s="244"/>
      <c r="AS278" s="244"/>
      <c r="AT278" s="244"/>
      <c r="AU278" s="244"/>
      <c r="AV278" s="244"/>
      <c r="AW278" s="244"/>
      <c r="AX278" s="244"/>
      <c r="AY278" s="244"/>
      <c r="AZ278" s="244"/>
      <c r="BA278" s="244"/>
      <c r="BB278" s="244"/>
      <c r="BC278" s="244"/>
      <c r="BD278" s="244"/>
      <c r="BE278" s="244"/>
      <c r="BF278" s="244"/>
      <c r="BG278" s="244"/>
      <c r="BH278" s="244"/>
      <c r="BI278" s="244"/>
      <c r="BJ278" s="244"/>
      <c r="BK278" s="244"/>
      <c r="BL278" s="244"/>
      <c r="BM278" s="244"/>
      <c r="BN278" s="244"/>
      <c r="BO278" s="244"/>
      <c r="BP278" s="244"/>
      <c r="BQ278" s="244"/>
      <c r="BR278" s="244"/>
      <c r="BS278" s="244"/>
      <c r="BT278" s="244"/>
      <c r="BU278" s="244"/>
      <c r="BV278" s="244"/>
      <c r="BW278" s="244"/>
      <c r="BX278" s="244"/>
      <c r="BY278" s="244"/>
      <c r="BZ278" s="244"/>
      <c r="CA278" s="244"/>
      <c r="CB278" s="244"/>
      <c r="CC278" s="244"/>
      <c r="CD278" s="244"/>
      <c r="CE278" s="244"/>
      <c r="CF278" s="244"/>
      <c r="CG278" s="244"/>
      <c r="CH278" s="244"/>
      <c r="CI278" s="244"/>
      <c r="CJ278" s="244"/>
      <c r="CK278" s="244"/>
      <c r="CL278" s="244"/>
      <c r="CM278" s="244"/>
      <c r="CN278" s="244"/>
      <c r="CO278" s="244"/>
      <c r="CP278" s="244"/>
      <c r="CQ278" s="244"/>
      <c r="CR278" s="244"/>
      <c r="CS278" s="244"/>
      <c r="CT278" s="244"/>
      <c r="CU278" s="244"/>
      <c r="CV278" s="244"/>
      <c r="CW278" s="244"/>
      <c r="CX278" s="244"/>
    </row>
    <row r="279" spans="1:102">
      <c r="A279" s="244"/>
      <c r="B279" s="244"/>
      <c r="C279" s="244"/>
      <c r="D279" s="244"/>
      <c r="E279" s="244"/>
      <c r="F279" s="402"/>
      <c r="G279" s="244"/>
      <c r="H279" s="244"/>
      <c r="I279" s="244"/>
      <c r="J279" s="244"/>
      <c r="K279" s="244"/>
      <c r="L279" s="244"/>
      <c r="M279" s="244"/>
      <c r="N279" s="244"/>
      <c r="O279" s="244"/>
      <c r="P279" s="244"/>
      <c r="Q279" s="244"/>
      <c r="R279" s="244"/>
      <c r="S279" s="244"/>
      <c r="T279" s="244"/>
      <c r="U279" s="244"/>
      <c r="V279" s="244"/>
      <c r="W279" s="244"/>
      <c r="X279" s="244"/>
      <c r="Y279" s="244"/>
      <c r="Z279" s="244"/>
      <c r="AA279" s="244"/>
      <c r="AB279" s="244"/>
      <c r="AC279" s="244"/>
      <c r="AD279" s="244"/>
      <c r="AE279" s="244"/>
      <c r="AF279" s="244"/>
      <c r="AG279" s="244"/>
      <c r="AH279" s="244"/>
      <c r="AI279" s="244"/>
      <c r="AJ279" s="244"/>
      <c r="AK279" s="244"/>
      <c r="AL279" s="244"/>
      <c r="AM279" s="244"/>
      <c r="AN279" s="244"/>
      <c r="AO279" s="244"/>
      <c r="AP279" s="244"/>
      <c r="AQ279" s="244"/>
      <c r="AR279" s="244"/>
      <c r="AS279" s="244"/>
      <c r="AT279" s="244"/>
      <c r="AU279" s="244"/>
      <c r="AV279" s="244"/>
      <c r="AW279" s="244"/>
      <c r="AX279" s="244"/>
      <c r="AY279" s="244"/>
      <c r="AZ279" s="244"/>
      <c r="BA279" s="244"/>
      <c r="BB279" s="244"/>
      <c r="BC279" s="244"/>
      <c r="BD279" s="244"/>
      <c r="BE279" s="244"/>
      <c r="BF279" s="244"/>
      <c r="BG279" s="244"/>
      <c r="BH279" s="244"/>
      <c r="BI279" s="244"/>
      <c r="BJ279" s="244"/>
      <c r="BK279" s="244"/>
      <c r="BL279" s="244"/>
      <c r="BM279" s="244"/>
      <c r="BN279" s="244"/>
      <c r="BO279" s="244"/>
      <c r="BP279" s="244"/>
      <c r="BQ279" s="244"/>
      <c r="BR279" s="244"/>
      <c r="BS279" s="244"/>
      <c r="BT279" s="244"/>
      <c r="BU279" s="244"/>
      <c r="BV279" s="244"/>
      <c r="BW279" s="244"/>
      <c r="BX279" s="244"/>
      <c r="BY279" s="244"/>
      <c r="BZ279" s="244"/>
      <c r="CA279" s="244"/>
      <c r="CB279" s="244"/>
      <c r="CC279" s="244"/>
      <c r="CD279" s="244"/>
      <c r="CE279" s="244"/>
      <c r="CF279" s="244"/>
      <c r="CG279" s="244"/>
      <c r="CH279" s="244"/>
      <c r="CI279" s="244"/>
      <c r="CJ279" s="244"/>
      <c r="CK279" s="244"/>
      <c r="CL279" s="244"/>
      <c r="CM279" s="244"/>
      <c r="CN279" s="244"/>
      <c r="CO279" s="244"/>
      <c r="CP279" s="244"/>
      <c r="CQ279" s="244"/>
      <c r="CR279" s="244"/>
      <c r="CS279" s="244"/>
      <c r="CT279" s="244"/>
      <c r="CU279" s="244"/>
      <c r="CV279" s="244"/>
      <c r="CW279" s="244"/>
      <c r="CX279" s="244"/>
    </row>
    <row r="280" spans="1:102">
      <c r="A280" s="244"/>
      <c r="B280" s="244"/>
      <c r="C280" s="244"/>
      <c r="D280" s="244"/>
      <c r="E280" s="244"/>
      <c r="F280" s="402"/>
      <c r="G280" s="244"/>
      <c r="H280" s="244"/>
      <c r="I280" s="244"/>
      <c r="J280" s="244"/>
      <c r="K280" s="244"/>
      <c r="L280" s="244"/>
      <c r="M280" s="244"/>
      <c r="N280" s="244"/>
      <c r="O280" s="244"/>
      <c r="P280" s="244"/>
      <c r="Q280" s="244"/>
      <c r="R280" s="244"/>
      <c r="S280" s="244"/>
      <c r="T280" s="244"/>
      <c r="U280" s="244"/>
      <c r="V280" s="244"/>
      <c r="W280" s="244"/>
      <c r="X280" s="244"/>
      <c r="Y280" s="244"/>
      <c r="Z280" s="244"/>
      <c r="AA280" s="244"/>
      <c r="AB280" s="244"/>
      <c r="AC280" s="244"/>
      <c r="AD280" s="244"/>
      <c r="AE280" s="244"/>
      <c r="AF280" s="244"/>
      <c r="AG280" s="244"/>
      <c r="AH280" s="244"/>
      <c r="AI280" s="244"/>
      <c r="AJ280" s="244"/>
      <c r="AK280" s="244"/>
      <c r="AL280" s="244"/>
      <c r="AM280" s="244"/>
      <c r="AN280" s="244"/>
      <c r="AO280" s="244"/>
      <c r="AP280" s="244"/>
      <c r="AQ280" s="244"/>
      <c r="AR280" s="244"/>
      <c r="AS280" s="244"/>
      <c r="AT280" s="244"/>
      <c r="AU280" s="244"/>
      <c r="AV280" s="244"/>
      <c r="AW280" s="244"/>
      <c r="AX280" s="244"/>
      <c r="AY280" s="244"/>
      <c r="AZ280" s="244"/>
      <c r="BA280" s="244"/>
      <c r="BB280" s="244"/>
      <c r="BC280" s="244"/>
      <c r="BD280" s="244"/>
      <c r="BE280" s="244"/>
      <c r="BF280" s="244"/>
      <c r="BG280" s="244"/>
      <c r="BH280" s="244"/>
      <c r="BI280" s="244"/>
      <c r="BJ280" s="244"/>
      <c r="BK280" s="244"/>
      <c r="BL280" s="244"/>
      <c r="BM280" s="244"/>
      <c r="BN280" s="244"/>
      <c r="BO280" s="244"/>
      <c r="BP280" s="244"/>
      <c r="BQ280" s="244"/>
      <c r="BR280" s="244"/>
      <c r="BS280" s="244"/>
      <c r="BT280" s="244"/>
      <c r="BU280" s="244"/>
      <c r="BV280" s="244"/>
      <c r="BW280" s="244"/>
      <c r="BX280" s="244"/>
      <c r="BY280" s="244"/>
      <c r="BZ280" s="244"/>
      <c r="CA280" s="244"/>
      <c r="CB280" s="244"/>
      <c r="CC280" s="244"/>
      <c r="CD280" s="244"/>
      <c r="CE280" s="244"/>
      <c r="CF280" s="244"/>
      <c r="CG280" s="244"/>
      <c r="CH280" s="244"/>
      <c r="CI280" s="244"/>
      <c r="CJ280" s="244"/>
      <c r="CK280" s="244"/>
      <c r="CL280" s="244"/>
      <c r="CM280" s="244"/>
      <c r="CN280" s="244"/>
      <c r="CO280" s="244"/>
      <c r="CP280" s="244"/>
      <c r="CQ280" s="244"/>
      <c r="CR280" s="244"/>
      <c r="CS280" s="244"/>
      <c r="CT280" s="244"/>
      <c r="CU280" s="244"/>
      <c r="CV280" s="244"/>
      <c r="CW280" s="244"/>
      <c r="CX280" s="244"/>
    </row>
    <row r="281" spans="1:102">
      <c r="A281" s="244"/>
      <c r="B281" s="244"/>
      <c r="C281" s="244"/>
      <c r="D281" s="244"/>
      <c r="E281" s="244"/>
      <c r="F281" s="402"/>
      <c r="G281" s="244"/>
      <c r="H281" s="244"/>
      <c r="I281" s="244"/>
      <c r="J281" s="244"/>
      <c r="K281" s="244"/>
      <c r="L281" s="244"/>
      <c r="M281" s="244"/>
      <c r="N281" s="244"/>
      <c r="O281" s="244"/>
      <c r="P281" s="244"/>
      <c r="Q281" s="244"/>
      <c r="R281" s="244"/>
      <c r="S281" s="244"/>
      <c r="T281" s="244"/>
      <c r="U281" s="244"/>
      <c r="V281" s="244"/>
      <c r="W281" s="244"/>
      <c r="X281" s="244"/>
      <c r="Y281" s="244"/>
      <c r="Z281" s="244"/>
      <c r="AA281" s="244"/>
      <c r="AB281" s="244"/>
      <c r="AC281" s="244"/>
      <c r="AD281" s="244"/>
      <c r="AE281" s="244"/>
      <c r="AF281" s="244"/>
      <c r="AG281" s="244"/>
      <c r="AH281" s="244"/>
      <c r="AI281" s="244"/>
      <c r="AJ281" s="244"/>
      <c r="AK281" s="244"/>
      <c r="AL281" s="244"/>
      <c r="AM281" s="244"/>
      <c r="AN281" s="244"/>
      <c r="AO281" s="244"/>
      <c r="AP281" s="244"/>
      <c r="AQ281" s="244"/>
      <c r="AR281" s="244"/>
      <c r="AS281" s="244"/>
      <c r="AT281" s="244"/>
      <c r="AU281" s="244"/>
      <c r="AV281" s="244"/>
      <c r="AW281" s="244"/>
      <c r="AX281" s="244"/>
      <c r="AY281" s="244"/>
      <c r="AZ281" s="244"/>
      <c r="BA281" s="244"/>
      <c r="BB281" s="244"/>
      <c r="BC281" s="244"/>
      <c r="BD281" s="244"/>
      <c r="BE281" s="244"/>
      <c r="BF281" s="244"/>
      <c r="BG281" s="244"/>
      <c r="BH281" s="244"/>
      <c r="BI281" s="244"/>
      <c r="BJ281" s="244"/>
      <c r="BK281" s="244"/>
      <c r="BL281" s="244"/>
      <c r="BM281" s="244"/>
      <c r="BN281" s="244"/>
      <c r="BO281" s="244"/>
      <c r="BP281" s="244"/>
      <c r="BQ281" s="244"/>
      <c r="BR281" s="244"/>
      <c r="BS281" s="244"/>
      <c r="BT281" s="244"/>
      <c r="BU281" s="244"/>
      <c r="BV281" s="244"/>
      <c r="BW281" s="244"/>
      <c r="BX281" s="244"/>
      <c r="BY281" s="244"/>
      <c r="BZ281" s="244"/>
      <c r="CA281" s="244"/>
      <c r="CB281" s="244"/>
      <c r="CC281" s="244"/>
      <c r="CD281" s="244"/>
      <c r="CE281" s="244"/>
      <c r="CF281" s="244"/>
      <c r="CG281" s="244"/>
      <c r="CH281" s="244"/>
      <c r="CI281" s="244"/>
      <c r="CJ281" s="244"/>
      <c r="CK281" s="244"/>
      <c r="CL281" s="244"/>
      <c r="CM281" s="244"/>
      <c r="CN281" s="244"/>
      <c r="CO281" s="244"/>
      <c r="CP281" s="244"/>
      <c r="CQ281" s="244"/>
      <c r="CR281" s="244"/>
      <c r="CS281" s="244"/>
      <c r="CT281" s="244"/>
      <c r="CU281" s="244"/>
      <c r="CV281" s="244"/>
      <c r="CW281" s="244"/>
      <c r="CX281" s="244"/>
    </row>
    <row r="282" spans="1:102">
      <c r="A282" s="244"/>
      <c r="B282" s="244"/>
      <c r="C282" s="244"/>
      <c r="D282" s="244"/>
      <c r="E282" s="244"/>
      <c r="F282" s="402"/>
      <c r="G282" s="244"/>
      <c r="H282" s="244"/>
      <c r="I282" s="244"/>
      <c r="J282" s="244"/>
      <c r="K282" s="244"/>
      <c r="L282" s="244"/>
      <c r="M282" s="244"/>
      <c r="N282" s="244"/>
      <c r="O282" s="244"/>
      <c r="P282" s="244"/>
      <c r="Q282" s="244"/>
      <c r="R282" s="244"/>
      <c r="S282" s="244"/>
      <c r="T282" s="244"/>
      <c r="U282" s="244"/>
      <c r="V282" s="244"/>
      <c r="W282" s="244"/>
      <c r="X282" s="244"/>
      <c r="Y282" s="244"/>
      <c r="Z282" s="244"/>
      <c r="AA282" s="244"/>
      <c r="AB282" s="244"/>
      <c r="AC282" s="244"/>
      <c r="AD282" s="244"/>
      <c r="AE282" s="244"/>
      <c r="AF282" s="244"/>
      <c r="AG282" s="244"/>
      <c r="AH282" s="244"/>
      <c r="AI282" s="244"/>
      <c r="AJ282" s="244"/>
      <c r="AK282" s="244"/>
      <c r="AL282" s="244"/>
      <c r="AM282" s="244"/>
      <c r="AN282" s="244"/>
      <c r="AO282" s="244"/>
      <c r="AP282" s="244"/>
      <c r="AQ282" s="244"/>
      <c r="AR282" s="244"/>
      <c r="AS282" s="244"/>
      <c r="AT282" s="244"/>
      <c r="AU282" s="244"/>
      <c r="AV282" s="244"/>
      <c r="AW282" s="244"/>
      <c r="AX282" s="244"/>
      <c r="AY282" s="244"/>
      <c r="AZ282" s="244"/>
      <c r="BA282" s="244"/>
      <c r="BB282" s="244"/>
      <c r="BC282" s="244"/>
      <c r="BD282" s="244"/>
      <c r="BE282" s="244"/>
      <c r="BF282" s="244"/>
      <c r="BG282" s="244"/>
      <c r="BH282" s="244"/>
      <c r="BI282" s="244"/>
      <c r="BJ282" s="244"/>
      <c r="BK282" s="244"/>
      <c r="BL282" s="244"/>
      <c r="BM282" s="244"/>
      <c r="BN282" s="244"/>
      <c r="BO282" s="244"/>
      <c r="BP282" s="244"/>
      <c r="BQ282" s="244"/>
      <c r="BR282" s="244"/>
      <c r="BS282" s="244"/>
      <c r="BT282" s="244"/>
      <c r="BU282" s="244"/>
      <c r="BV282" s="244"/>
      <c r="BW282" s="244"/>
      <c r="BX282" s="244"/>
      <c r="BY282" s="244"/>
      <c r="BZ282" s="244"/>
      <c r="CA282" s="244"/>
      <c r="CB282" s="244"/>
      <c r="CC282" s="244"/>
      <c r="CD282" s="244"/>
      <c r="CE282" s="244"/>
      <c r="CF282" s="244"/>
      <c r="CG282" s="244"/>
      <c r="CH282" s="244"/>
      <c r="CI282" s="244"/>
      <c r="CJ282" s="244"/>
      <c r="CK282" s="244"/>
      <c r="CL282" s="244"/>
      <c r="CM282" s="244"/>
      <c r="CN282" s="244"/>
      <c r="CO282" s="244"/>
      <c r="CP282" s="244"/>
      <c r="CQ282" s="244"/>
      <c r="CR282" s="244"/>
      <c r="CS282" s="244"/>
      <c r="CT282" s="244"/>
      <c r="CU282" s="244"/>
      <c r="CV282" s="244"/>
      <c r="CW282" s="244"/>
      <c r="CX282" s="244"/>
    </row>
    <row r="283" spans="1:102">
      <c r="A283" s="244"/>
      <c r="B283" s="244"/>
      <c r="C283" s="244"/>
      <c r="D283" s="244"/>
      <c r="E283" s="244"/>
      <c r="F283" s="402"/>
      <c r="G283" s="244"/>
      <c r="H283" s="244"/>
      <c r="I283" s="244"/>
      <c r="J283" s="244"/>
      <c r="K283" s="244"/>
      <c r="L283" s="244"/>
      <c r="M283" s="244"/>
      <c r="N283" s="244"/>
      <c r="O283" s="244"/>
      <c r="P283" s="244"/>
      <c r="Q283" s="244"/>
      <c r="R283" s="244"/>
      <c r="S283" s="244"/>
      <c r="T283" s="244"/>
      <c r="U283" s="244"/>
      <c r="V283" s="244"/>
      <c r="W283" s="244"/>
      <c r="X283" s="244"/>
      <c r="Y283" s="244"/>
      <c r="Z283" s="244"/>
      <c r="AA283" s="244"/>
      <c r="AB283" s="244"/>
      <c r="AC283" s="244"/>
      <c r="AD283" s="244"/>
      <c r="AE283" s="244"/>
      <c r="AF283" s="244"/>
      <c r="AG283" s="244"/>
      <c r="AH283" s="244"/>
      <c r="AI283" s="244"/>
      <c r="AJ283" s="244"/>
      <c r="AK283" s="244"/>
      <c r="AL283" s="244"/>
      <c r="AM283" s="244"/>
      <c r="AN283" s="244"/>
      <c r="AO283" s="244"/>
      <c r="AP283" s="244"/>
      <c r="AQ283" s="244"/>
      <c r="AR283" s="244"/>
      <c r="AS283" s="244"/>
      <c r="AT283" s="244"/>
      <c r="AU283" s="244"/>
      <c r="AV283" s="244"/>
      <c r="AW283" s="244"/>
      <c r="AX283" s="244"/>
      <c r="AY283" s="244"/>
      <c r="AZ283" s="244"/>
      <c r="BA283" s="244"/>
      <c r="BB283" s="244"/>
      <c r="BC283" s="244"/>
      <c r="BD283" s="244"/>
      <c r="BE283" s="244"/>
      <c r="BF283" s="244"/>
      <c r="BG283" s="244"/>
      <c r="BH283" s="244"/>
      <c r="BI283" s="244"/>
      <c r="BJ283" s="244"/>
      <c r="BK283" s="244"/>
      <c r="BL283" s="244"/>
      <c r="BM283" s="244"/>
      <c r="BN283" s="244"/>
      <c r="BO283" s="244"/>
      <c r="BP283" s="244"/>
      <c r="BQ283" s="244"/>
      <c r="BR283" s="244"/>
      <c r="BS283" s="244"/>
      <c r="BT283" s="244"/>
      <c r="BU283" s="244"/>
      <c r="BV283" s="244"/>
      <c r="BW283" s="244"/>
      <c r="BX283" s="244"/>
      <c r="BY283" s="244"/>
      <c r="BZ283" s="244"/>
      <c r="CA283" s="244"/>
      <c r="CB283" s="244"/>
      <c r="CC283" s="244"/>
      <c r="CD283" s="244"/>
      <c r="CE283" s="244"/>
      <c r="CF283" s="244"/>
      <c r="CG283" s="244"/>
      <c r="CH283" s="244"/>
      <c r="CI283" s="244"/>
      <c r="CJ283" s="244"/>
      <c r="CK283" s="244"/>
      <c r="CL283" s="244"/>
      <c r="CM283" s="244"/>
      <c r="CN283" s="244"/>
      <c r="CO283" s="244"/>
      <c r="CP283" s="244"/>
      <c r="CQ283" s="244"/>
      <c r="CR283" s="244"/>
      <c r="CS283" s="244"/>
      <c r="CT283" s="244"/>
      <c r="CU283" s="244"/>
      <c r="CV283" s="244"/>
      <c r="CW283" s="244"/>
      <c r="CX283" s="244"/>
    </row>
    <row r="284" spans="1:102">
      <c r="A284" s="242"/>
      <c r="B284" s="243"/>
      <c r="C284" s="243"/>
      <c r="D284" s="243"/>
      <c r="E284" s="243"/>
      <c r="F284" s="404"/>
      <c r="G284" s="243"/>
      <c r="H284" s="243"/>
      <c r="I284" s="244"/>
      <c r="J284" s="244"/>
      <c r="K284" s="244"/>
      <c r="L284" s="244"/>
      <c r="M284" s="244"/>
      <c r="N284" s="244"/>
      <c r="O284" s="244"/>
      <c r="P284" s="244"/>
      <c r="Q284" s="244"/>
      <c r="R284" s="244"/>
      <c r="S284" s="244"/>
      <c r="T284" s="244"/>
      <c r="U284" s="244"/>
      <c r="V284" s="244"/>
      <c r="W284" s="244"/>
      <c r="X284" s="244"/>
      <c r="Y284" s="244"/>
      <c r="Z284" s="244"/>
      <c r="AA284" s="244"/>
      <c r="AB284" s="244"/>
      <c r="AC284" s="244"/>
      <c r="AD284" s="244"/>
      <c r="AE284" s="244"/>
      <c r="AF284" s="244"/>
      <c r="AG284" s="244"/>
      <c r="AH284" s="244"/>
      <c r="AI284" s="244"/>
      <c r="AJ284" s="244"/>
      <c r="AK284" s="244"/>
      <c r="AL284" s="244"/>
      <c r="AM284" s="244"/>
      <c r="AN284" s="244"/>
      <c r="AO284" s="244"/>
      <c r="AP284" s="244"/>
      <c r="AQ284" s="244"/>
      <c r="AR284" s="244"/>
      <c r="AS284" s="244"/>
      <c r="AT284" s="244"/>
      <c r="AU284" s="244"/>
      <c r="AV284" s="244"/>
      <c r="AW284" s="244"/>
      <c r="AX284" s="244"/>
      <c r="AY284" s="244"/>
      <c r="AZ284" s="244"/>
      <c r="BA284" s="244"/>
      <c r="BB284" s="244"/>
      <c r="BC284" s="244"/>
      <c r="BD284" s="244"/>
      <c r="BE284" s="244"/>
      <c r="BF284" s="244"/>
      <c r="BG284" s="244"/>
      <c r="BH284" s="244"/>
      <c r="BI284" s="244"/>
      <c r="BJ284" s="244"/>
      <c r="BK284" s="244"/>
      <c r="BL284" s="244"/>
      <c r="BM284" s="244"/>
      <c r="BN284" s="244"/>
      <c r="BO284" s="244"/>
      <c r="BP284" s="244"/>
      <c r="BQ284" s="244"/>
      <c r="BR284" s="244"/>
      <c r="BS284" s="244"/>
      <c r="BT284" s="244"/>
      <c r="BU284" s="244"/>
      <c r="BV284" s="244"/>
      <c r="BW284" s="244"/>
      <c r="BX284" s="244"/>
      <c r="BY284" s="244"/>
      <c r="BZ284" s="244"/>
      <c r="CA284" s="244"/>
      <c r="CB284" s="244"/>
      <c r="CC284" s="244"/>
      <c r="CD284" s="244"/>
      <c r="CE284" s="244"/>
      <c r="CF284" s="244"/>
      <c r="CG284" s="244"/>
      <c r="CH284" s="244"/>
      <c r="CI284" s="244"/>
      <c r="CJ284" s="244"/>
      <c r="CK284" s="244"/>
      <c r="CL284" s="244"/>
      <c r="CM284" s="244"/>
      <c r="CN284" s="244"/>
      <c r="CO284" s="244"/>
      <c r="CP284" s="244"/>
      <c r="CQ284" s="244"/>
      <c r="CR284" s="244"/>
      <c r="CS284" s="244"/>
      <c r="CT284" s="244"/>
      <c r="CU284" s="244"/>
      <c r="CV284" s="244"/>
      <c r="CW284" s="244"/>
      <c r="CX284" s="244"/>
    </row>
    <row r="285" spans="1:102">
      <c r="A285" s="242"/>
      <c r="B285" s="243"/>
      <c r="C285" s="243"/>
      <c r="D285" s="243"/>
      <c r="E285" s="243"/>
      <c r="F285" s="404"/>
      <c r="G285" s="243"/>
      <c r="H285" s="243"/>
      <c r="I285" s="244"/>
      <c r="J285" s="244"/>
      <c r="K285" s="244"/>
      <c r="L285" s="244"/>
      <c r="M285" s="244"/>
      <c r="N285" s="244"/>
      <c r="O285" s="244"/>
      <c r="P285" s="244"/>
      <c r="Q285" s="244"/>
      <c r="R285" s="244"/>
      <c r="S285" s="244"/>
      <c r="T285" s="244"/>
      <c r="U285" s="244"/>
      <c r="V285" s="244"/>
      <c r="W285" s="244"/>
      <c r="X285" s="244"/>
      <c r="Y285" s="244"/>
      <c r="Z285" s="244"/>
      <c r="AA285" s="244"/>
      <c r="AB285" s="244"/>
      <c r="AC285" s="244"/>
      <c r="AD285" s="244"/>
      <c r="AE285" s="244"/>
      <c r="AF285" s="244"/>
      <c r="AG285" s="244"/>
      <c r="AH285" s="244"/>
      <c r="AI285" s="244"/>
      <c r="AJ285" s="244"/>
      <c r="AK285" s="244"/>
      <c r="AL285" s="244"/>
      <c r="AM285" s="244"/>
      <c r="AN285" s="244"/>
      <c r="AO285" s="244"/>
      <c r="AP285" s="244"/>
      <c r="AQ285" s="244"/>
      <c r="AR285" s="244"/>
      <c r="AS285" s="244"/>
      <c r="AT285" s="244"/>
      <c r="AU285" s="244"/>
      <c r="AV285" s="244"/>
      <c r="AW285" s="244"/>
      <c r="AX285" s="244"/>
      <c r="AY285" s="244"/>
      <c r="AZ285" s="244"/>
      <c r="BA285" s="244"/>
      <c r="BB285" s="244"/>
      <c r="BC285" s="244"/>
      <c r="BD285" s="244"/>
      <c r="BE285" s="244"/>
      <c r="BF285" s="244"/>
      <c r="BG285" s="244"/>
      <c r="BH285" s="244"/>
      <c r="BI285" s="244"/>
      <c r="BJ285" s="244"/>
      <c r="BK285" s="244"/>
      <c r="BL285" s="244"/>
      <c r="BM285" s="244"/>
      <c r="BN285" s="244"/>
      <c r="BO285" s="244"/>
      <c r="BP285" s="244"/>
      <c r="BQ285" s="244"/>
      <c r="BR285" s="244"/>
      <c r="BS285" s="244"/>
      <c r="BT285" s="244"/>
      <c r="BU285" s="244"/>
      <c r="BV285" s="244"/>
      <c r="BW285" s="244"/>
      <c r="BX285" s="244"/>
      <c r="BY285" s="244"/>
      <c r="BZ285" s="244"/>
      <c r="CA285" s="244"/>
      <c r="CB285" s="244"/>
      <c r="CC285" s="244"/>
      <c r="CD285" s="244"/>
      <c r="CE285" s="244"/>
      <c r="CF285" s="244"/>
      <c r="CG285" s="244"/>
      <c r="CH285" s="244"/>
      <c r="CI285" s="244"/>
      <c r="CJ285" s="244"/>
      <c r="CK285" s="244"/>
      <c r="CL285" s="244"/>
      <c r="CM285" s="244"/>
      <c r="CN285" s="244"/>
      <c r="CO285" s="244"/>
      <c r="CP285" s="244"/>
      <c r="CQ285" s="244"/>
      <c r="CR285" s="244"/>
      <c r="CS285" s="244"/>
      <c r="CT285" s="244"/>
      <c r="CU285" s="244"/>
      <c r="CV285" s="244"/>
      <c r="CW285" s="244"/>
      <c r="CX285" s="244"/>
    </row>
    <row r="286" spans="1:102">
      <c r="A286" s="242"/>
      <c r="B286" s="243"/>
      <c r="C286" s="243"/>
      <c r="D286" s="243"/>
      <c r="E286" s="243"/>
      <c r="F286" s="404"/>
      <c r="G286" s="243"/>
      <c r="H286" s="243"/>
      <c r="I286" s="244"/>
      <c r="J286" s="244"/>
      <c r="K286" s="244"/>
      <c r="L286" s="244"/>
      <c r="M286" s="244"/>
      <c r="N286" s="244"/>
      <c r="O286" s="244"/>
      <c r="P286" s="244"/>
      <c r="Q286" s="244"/>
      <c r="R286" s="244"/>
      <c r="S286" s="244"/>
      <c r="T286" s="244"/>
      <c r="U286" s="244"/>
      <c r="V286" s="244"/>
      <c r="W286" s="244"/>
      <c r="X286" s="244"/>
      <c r="Y286" s="244"/>
      <c r="Z286" s="244"/>
      <c r="AA286" s="244"/>
      <c r="AB286" s="244"/>
      <c r="AC286" s="244"/>
      <c r="AD286" s="244"/>
      <c r="AE286" s="244"/>
      <c r="AF286" s="244"/>
      <c r="AG286" s="244"/>
      <c r="AH286" s="244"/>
      <c r="AI286" s="244"/>
      <c r="AJ286" s="244"/>
      <c r="AK286" s="244"/>
      <c r="AL286" s="244"/>
      <c r="AM286" s="244"/>
      <c r="AN286" s="244"/>
      <c r="AO286" s="244"/>
      <c r="AP286" s="244"/>
      <c r="AQ286" s="244"/>
      <c r="AR286" s="244"/>
      <c r="AS286" s="244"/>
      <c r="AT286" s="244"/>
      <c r="AU286" s="244"/>
      <c r="AV286" s="244"/>
      <c r="AW286" s="244"/>
      <c r="AX286" s="244"/>
      <c r="AY286" s="244"/>
      <c r="AZ286" s="244"/>
      <c r="BA286" s="244"/>
      <c r="BB286" s="244"/>
      <c r="BC286" s="244"/>
      <c r="BD286" s="244"/>
      <c r="BE286" s="244"/>
      <c r="BF286" s="244"/>
      <c r="BG286" s="244"/>
      <c r="BH286" s="244"/>
      <c r="BI286" s="244"/>
      <c r="BJ286" s="244"/>
      <c r="BK286" s="244"/>
      <c r="BL286" s="244"/>
      <c r="BM286" s="244"/>
      <c r="BN286" s="244"/>
      <c r="BO286" s="244"/>
      <c r="BP286" s="244"/>
      <c r="BQ286" s="244"/>
      <c r="BR286" s="244"/>
      <c r="BS286" s="244"/>
      <c r="BT286" s="244"/>
      <c r="BU286" s="244"/>
      <c r="BV286" s="244"/>
      <c r="BW286" s="244"/>
      <c r="BX286" s="244"/>
      <c r="BY286" s="244"/>
      <c r="BZ286" s="244"/>
      <c r="CA286" s="244"/>
      <c r="CB286" s="244"/>
      <c r="CC286" s="244"/>
      <c r="CD286" s="244"/>
      <c r="CE286" s="244"/>
      <c r="CF286" s="244"/>
      <c r="CG286" s="244"/>
      <c r="CH286" s="244"/>
      <c r="CI286" s="244"/>
      <c r="CJ286" s="244"/>
      <c r="CK286" s="244"/>
      <c r="CL286" s="244"/>
      <c r="CM286" s="244"/>
      <c r="CN286" s="244"/>
      <c r="CO286" s="244"/>
      <c r="CP286" s="244"/>
      <c r="CQ286" s="244"/>
      <c r="CR286" s="244"/>
      <c r="CS286" s="244"/>
      <c r="CT286" s="244"/>
      <c r="CU286" s="244"/>
      <c r="CV286" s="244"/>
      <c r="CW286" s="244"/>
      <c r="CX286" s="244"/>
    </row>
    <row r="287" spans="1:102">
      <c r="I287" s="244"/>
      <c r="J287" s="244"/>
      <c r="K287" s="244"/>
      <c r="L287" s="244"/>
      <c r="M287" s="244"/>
      <c r="N287" s="244"/>
      <c r="O287" s="244"/>
      <c r="P287" s="244"/>
      <c r="Q287" s="244"/>
      <c r="R287" s="244"/>
      <c r="S287" s="244"/>
      <c r="T287" s="244"/>
      <c r="U287" s="244"/>
      <c r="V287" s="244"/>
      <c r="W287" s="244"/>
      <c r="X287" s="244"/>
      <c r="Y287" s="244"/>
      <c r="Z287" s="244"/>
      <c r="AA287" s="244"/>
      <c r="AB287" s="244"/>
      <c r="AC287" s="244"/>
      <c r="AD287" s="244"/>
      <c r="AE287" s="244"/>
      <c r="AF287" s="244"/>
      <c r="AG287" s="244"/>
      <c r="AH287" s="244"/>
      <c r="AI287" s="244"/>
      <c r="AJ287" s="244"/>
      <c r="AK287" s="244"/>
      <c r="AL287" s="244"/>
      <c r="AM287" s="244"/>
      <c r="AN287" s="244"/>
      <c r="AO287" s="244"/>
      <c r="AP287" s="244"/>
      <c r="AQ287" s="244"/>
      <c r="AR287" s="244"/>
      <c r="AS287" s="244"/>
      <c r="AT287" s="244"/>
      <c r="AU287" s="244"/>
      <c r="AV287" s="244"/>
      <c r="AW287" s="244"/>
      <c r="AX287" s="244"/>
      <c r="AY287" s="244"/>
      <c r="AZ287" s="244"/>
      <c r="BA287" s="244"/>
      <c r="BB287" s="244"/>
      <c r="BC287" s="244"/>
      <c r="BD287" s="244"/>
      <c r="BE287" s="244"/>
      <c r="BF287" s="244"/>
      <c r="BG287" s="244"/>
      <c r="BH287" s="244"/>
      <c r="BI287" s="244"/>
      <c r="BJ287" s="244"/>
      <c r="BK287" s="244"/>
      <c r="BL287" s="244"/>
      <c r="BM287" s="244"/>
      <c r="BN287" s="244"/>
      <c r="BO287" s="244"/>
      <c r="BP287" s="244"/>
      <c r="BQ287" s="244"/>
      <c r="BR287" s="244"/>
      <c r="BS287" s="244"/>
      <c r="BT287" s="244"/>
      <c r="BU287" s="244"/>
      <c r="BV287" s="244"/>
      <c r="BW287" s="244"/>
      <c r="BX287" s="244"/>
      <c r="BY287" s="244"/>
      <c r="BZ287" s="244"/>
      <c r="CA287" s="244"/>
      <c r="CB287" s="244"/>
      <c r="CC287" s="244"/>
      <c r="CD287" s="244"/>
      <c r="CE287" s="244"/>
      <c r="CF287" s="244"/>
      <c r="CG287" s="244"/>
      <c r="CH287" s="244"/>
      <c r="CI287" s="244"/>
      <c r="CJ287" s="244"/>
      <c r="CK287" s="244"/>
      <c r="CL287" s="244"/>
      <c r="CM287" s="244"/>
      <c r="CN287" s="244"/>
      <c r="CO287" s="244"/>
      <c r="CP287" s="244"/>
      <c r="CQ287" s="244"/>
      <c r="CR287" s="244"/>
      <c r="CS287" s="244"/>
      <c r="CT287" s="244"/>
      <c r="CU287" s="244"/>
      <c r="CV287" s="244"/>
      <c r="CW287" s="244"/>
      <c r="CX287" s="244"/>
    </row>
    <row r="288" spans="1:102">
      <c r="I288" s="243"/>
      <c r="J288" s="243"/>
      <c r="K288" s="243"/>
      <c r="CN288" s="244"/>
      <c r="CO288" s="244"/>
      <c r="CP288" s="244"/>
      <c r="CQ288" s="244"/>
      <c r="CR288" s="244"/>
      <c r="CS288" s="244"/>
      <c r="CT288" s="244"/>
      <c r="CU288" s="244"/>
      <c r="CV288" s="244"/>
      <c r="CW288" s="244"/>
      <c r="CX288" s="244"/>
    </row>
    <row r="289" spans="9:102">
      <c r="I289" s="243"/>
      <c r="J289" s="243"/>
      <c r="K289" s="243"/>
      <c r="CN289" s="244"/>
      <c r="CO289" s="244"/>
      <c r="CP289" s="244"/>
      <c r="CQ289" s="244"/>
      <c r="CR289" s="244"/>
      <c r="CS289" s="244"/>
      <c r="CT289" s="244"/>
      <c r="CU289" s="244"/>
      <c r="CV289" s="244"/>
      <c r="CW289" s="244"/>
      <c r="CX289" s="244"/>
    </row>
    <row r="290" spans="9:102">
      <c r="I290" s="243"/>
      <c r="J290" s="243"/>
      <c r="K290" s="243"/>
      <c r="CN290" s="244"/>
      <c r="CO290" s="244"/>
      <c r="CP290" s="244"/>
      <c r="CQ290" s="244"/>
      <c r="CR290" s="244"/>
      <c r="CS290" s="244"/>
      <c r="CT290" s="244"/>
      <c r="CU290" s="244"/>
      <c r="CV290" s="244"/>
      <c r="CW290" s="244"/>
      <c r="CX290" s="244"/>
    </row>
  </sheetData>
  <mergeCells count="4">
    <mergeCell ref="A6:I6"/>
    <mergeCell ref="A7:I7"/>
    <mergeCell ref="A10:H10"/>
    <mergeCell ref="A14:B14"/>
  </mergeCells>
  <pageMargins left="0.70866141732283472" right="0.70866141732283472" top="0.74803149606299213" bottom="0.74803149606299213" header="0.31496062992125984" footer="0.31496062992125984"/>
  <pageSetup scale="80" orientation="portrait" r:id="rId1"/>
  <headerFooter>
    <oddFooter>Página &amp;P de &amp;F</oddFooter>
  </headerFooter>
  <rowBreaks count="1" manualBreakCount="1">
    <brk id="3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A.P.U.</vt:lpstr>
      <vt:lpstr>ANALISIS BASICOS</vt:lpstr>
      <vt:lpstr>RESUMEN DAS</vt:lpstr>
      <vt:lpstr>$MATERIALES</vt:lpstr>
      <vt:lpstr>EQUIPO</vt:lpstr>
      <vt:lpstr>PERSONAL</vt:lpstr>
      <vt:lpstr>PRESUPUESTO PARA LICITAR1</vt:lpstr>
      <vt:lpstr>AREA DE MANTENIMIENTO</vt:lpstr>
      <vt:lpstr>AREA DE SINDICATO TALLER DEPOS</vt:lpstr>
      <vt:lpstr>BODEGA Y TRANSPORTE</vt:lpstr>
      <vt:lpstr>PRESUPUESTO SILLAS</vt:lpstr>
      <vt:lpstr>'$MATERIALES'!Área_de_impresión</vt:lpstr>
      <vt:lpstr>A.P.U.!Área_de_impresión</vt:lpstr>
      <vt:lpstr>'ANALISIS BASICOS'!Área_de_impresión</vt:lpstr>
      <vt:lpstr>'RESUMEN DAS'!Área_de_impresión</vt:lpstr>
      <vt:lpstr>'$MATERIALES'!Títulos_a_imprimir</vt:lpstr>
      <vt:lpstr>EQUIPO!Títulos_a_imprimir</vt:lpstr>
      <vt:lpstr>'PRESUPUESTO SILLAS'!Títulos_a_imprimir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2010-12-22T21:01:38Z</cp:lastPrinted>
  <dcterms:created xsi:type="dcterms:W3CDTF">2006-09-12T12:46:56Z</dcterms:created>
  <dcterms:modified xsi:type="dcterms:W3CDTF">2012-12-21T11:02:20Z</dcterms:modified>
</cp:coreProperties>
</file>